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2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Ex2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charts/chart1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Ex3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charts/chart1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1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ffa4a5939bb266/Documents/"/>
    </mc:Choice>
  </mc:AlternateContent>
  <xr:revisionPtr revIDLastSave="3925" documentId="8_{3AA6F788-C6B5-4FCB-8FF0-CDAF5C83BB54}" xr6:coauthVersionLast="47" xr6:coauthVersionMax="47" xr10:uidLastSave="{FC96ED09-FA12-4324-853B-71899D6C2311}"/>
  <bookViews>
    <workbookView xWindow="-110" yWindow="-110" windowWidth="19420" windowHeight="11500" tabRatio="707" firstSheet="1" activeTab="3" xr2:uid="{F85103D5-3598-4AFB-9E9E-9BAE7DAC5CA8}"/>
  </bookViews>
  <sheets>
    <sheet name="CORRECT- BACKUP" sheetId="9" state="hidden" r:id="rId1"/>
    <sheet name="Rankings" sheetId="7" r:id="rId2"/>
    <sheet name="Analysis" sheetId="6" r:id="rId3"/>
    <sheet name="Workspace" sheetId="5" r:id="rId4"/>
    <sheet name="All Movies" sheetId="1" state="hidden" r:id="rId5"/>
  </sheets>
  <definedNames>
    <definedName name="_xlchart.v1.0" hidden="1">Workspace!$AA$6:$AA$70</definedName>
    <definedName name="_xlchart.v1.1" hidden="1">Workspace!$Z$6:$Z$70</definedName>
    <definedName name="_xlchart.v1.4" hidden="1">Workspace!$AA$6:$AA$70</definedName>
    <definedName name="_xlchart.v1.5" hidden="1">Workspace!$Z$6:$Z$70</definedName>
    <definedName name="_xlchart.v2.2" hidden="1">Workspace!$AI$64:$AI$66</definedName>
    <definedName name="_xlchart.v2.3" hidden="1">Workspace!$AJ$64:$AJ$66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3" i="5" l="1"/>
  <c r="AF72" i="5" a="1"/>
  <c r="AF72" i="5" s="1"/>
  <c r="AJ64" i="5"/>
  <c r="AJ66" i="5"/>
  <c r="AJ65" i="5"/>
  <c r="Z74" i="5"/>
  <c r="AD76" i="5"/>
  <c r="AD75" i="5"/>
  <c r="AD77" i="5"/>
  <c r="M31" i="5"/>
  <c r="I77" i="5"/>
  <c r="I76" i="5"/>
  <c r="I78" i="5"/>
  <c r="L31" i="5"/>
  <c r="N31" i="5"/>
  <c r="I76" i="7"/>
  <c r="I77" i="7"/>
  <c r="J77" i="7"/>
  <c r="K77" i="7"/>
  <c r="I78" i="7"/>
  <c r="J78" i="7"/>
  <c r="K78" i="7"/>
  <c r="I79" i="7"/>
  <c r="J79" i="7"/>
  <c r="K79" i="7"/>
  <c r="C76" i="7"/>
  <c r="M18" i="5"/>
  <c r="N60" i="5"/>
  <c r="N41" i="5"/>
  <c r="R77" i="5"/>
  <c r="C77" i="7"/>
  <c r="D77" i="7"/>
  <c r="E77" i="7"/>
  <c r="R77" i="7"/>
  <c r="C78" i="7"/>
  <c r="D78" i="7"/>
  <c r="E78" i="7"/>
  <c r="R78" i="7"/>
  <c r="C79" i="7"/>
  <c r="D79" i="7"/>
  <c r="E79" i="7"/>
  <c r="R79" i="7"/>
  <c r="N5" i="5"/>
  <c r="N66" i="5"/>
  <c r="N65" i="5"/>
  <c r="N47" i="5"/>
  <c r="N13" i="5"/>
  <c r="N27" i="5"/>
  <c r="N64" i="5"/>
  <c r="N57" i="5"/>
  <c r="N26" i="5"/>
  <c r="N62" i="5"/>
  <c r="N63" i="5"/>
  <c r="N23" i="5"/>
  <c r="N38" i="5"/>
  <c r="N61" i="5"/>
  <c r="N40" i="5"/>
  <c r="N54" i="5"/>
  <c r="N55" i="5"/>
  <c r="N37" i="5"/>
  <c r="N56" i="5"/>
  <c r="N12" i="5"/>
  <c r="N46" i="5"/>
  <c r="N59" i="5"/>
  <c r="N45" i="5"/>
  <c r="N22" i="5"/>
  <c r="N44" i="5"/>
  <c r="N11" i="5"/>
  <c r="N52" i="5"/>
  <c r="N51" i="5"/>
  <c r="N25" i="5"/>
  <c r="N36" i="5"/>
  <c r="N39" i="5"/>
  <c r="N20" i="5"/>
  <c r="N50" i="5"/>
  <c r="N3" i="5"/>
  <c r="N49" i="5"/>
  <c r="N35" i="5"/>
  <c r="N48" i="5"/>
  <c r="N15" i="5"/>
  <c r="N10" i="5"/>
  <c r="N43" i="5"/>
  <c r="N53" i="5"/>
  <c r="N7" i="5"/>
  <c r="N9" i="5"/>
  <c r="N2" i="5"/>
  <c r="N30" i="5"/>
  <c r="N14" i="5"/>
  <c r="N19" i="5"/>
  <c r="N29" i="5"/>
  <c r="N21" i="5"/>
  <c r="N34" i="5"/>
  <c r="N33" i="5"/>
  <c r="N8" i="5"/>
  <c r="N42" i="5"/>
  <c r="N58" i="5"/>
  <c r="N24" i="5"/>
  <c r="N18" i="5"/>
  <c r="N4" i="5"/>
  <c r="N6" i="5"/>
  <c r="N17" i="5"/>
  <c r="N32" i="5"/>
  <c r="N28" i="5"/>
  <c r="N16" i="5"/>
  <c r="T38" i="5"/>
  <c r="S38" i="5"/>
  <c r="T39" i="5"/>
  <c r="S39" i="5"/>
  <c r="T37" i="5"/>
  <c r="S37" i="5"/>
  <c r="T35" i="5"/>
  <c r="S35" i="5"/>
  <c r="T36" i="5"/>
  <c r="S36" i="5"/>
  <c r="T34" i="5"/>
  <c r="S34" i="5"/>
  <c r="T33" i="5"/>
  <c r="S33" i="5"/>
  <c r="T32" i="5"/>
  <c r="S32" i="5"/>
  <c r="T30" i="5"/>
  <c r="S30" i="5"/>
  <c r="T31" i="5"/>
  <c r="S31" i="5"/>
  <c r="T29" i="5"/>
  <c r="S29" i="5"/>
  <c r="T24" i="5"/>
  <c r="S24" i="5"/>
  <c r="T25" i="5"/>
  <c r="S25" i="5"/>
  <c r="T26" i="5"/>
  <c r="S26" i="5"/>
  <c r="T27" i="5"/>
  <c r="S27" i="5"/>
  <c r="T28" i="5"/>
  <c r="S28" i="5"/>
  <c r="T22" i="5"/>
  <c r="S22" i="5"/>
  <c r="T23" i="5"/>
  <c r="S23" i="5"/>
  <c r="T21" i="5"/>
  <c r="S21" i="5"/>
  <c r="T19" i="5"/>
  <c r="S19" i="5"/>
  <c r="T15" i="5"/>
  <c r="S15" i="5"/>
  <c r="T17" i="5"/>
  <c r="S17" i="5"/>
  <c r="T18" i="5"/>
  <c r="S18" i="5"/>
  <c r="T16" i="5"/>
  <c r="S16" i="5"/>
  <c r="T13" i="5"/>
  <c r="S13" i="5"/>
  <c r="T14" i="5"/>
  <c r="S14" i="5"/>
  <c r="T10" i="5"/>
  <c r="S10" i="5"/>
  <c r="T11" i="5"/>
  <c r="S11" i="5"/>
  <c r="T12" i="5"/>
  <c r="S12" i="5"/>
  <c r="T9" i="5"/>
  <c r="S9" i="5"/>
  <c r="T7" i="5"/>
  <c r="S7" i="5"/>
  <c r="T8" i="5"/>
  <c r="S8" i="5"/>
  <c r="T5" i="5"/>
  <c r="S5" i="5"/>
  <c r="T4" i="5"/>
  <c r="S4" i="5"/>
  <c r="T6" i="5"/>
  <c r="S6" i="5"/>
  <c r="T2" i="5"/>
  <c r="S2" i="5"/>
  <c r="T3" i="5"/>
  <c r="S3" i="5"/>
  <c r="M34" i="5"/>
  <c r="L66" i="5"/>
  <c r="L4" i="5"/>
  <c r="L62" i="5"/>
  <c r="C78" i="5"/>
  <c r="C79" i="5"/>
  <c r="C77" i="5"/>
  <c r="E86" i="5" s="1"/>
  <c r="M66" i="5"/>
  <c r="M46" i="5"/>
  <c r="M2" i="5"/>
  <c r="M4" i="5"/>
  <c r="M52" i="5"/>
  <c r="M33" i="5"/>
  <c r="M6" i="5"/>
  <c r="M20" i="5"/>
  <c r="M29" i="5"/>
  <c r="M59" i="5"/>
  <c r="M50" i="5"/>
  <c r="M25" i="5"/>
  <c r="M30" i="5"/>
  <c r="M3" i="5"/>
  <c r="M19" i="5"/>
  <c r="M38" i="5"/>
  <c r="M26" i="5"/>
  <c r="M48" i="5"/>
  <c r="M60" i="5"/>
  <c r="M39" i="5"/>
  <c r="M21" i="5"/>
  <c r="M42" i="5"/>
  <c r="M49" i="5"/>
  <c r="M7" i="5"/>
  <c r="M14" i="5"/>
  <c r="M11" i="5"/>
  <c r="M9" i="5"/>
  <c r="M12" i="5"/>
  <c r="M15" i="5"/>
  <c r="M17" i="5"/>
  <c r="M22" i="5"/>
  <c r="M32" i="5"/>
  <c r="M28" i="5"/>
  <c r="M23" i="5"/>
  <c r="M8" i="5"/>
  <c r="M45" i="5"/>
  <c r="M55" i="5"/>
  <c r="M65" i="5"/>
  <c r="M63" i="5"/>
  <c r="M35" i="5"/>
  <c r="M24" i="5"/>
  <c r="M57" i="5"/>
  <c r="M10" i="5"/>
  <c r="M27" i="5"/>
  <c r="M47" i="5"/>
  <c r="M56" i="5"/>
  <c r="M40" i="5"/>
  <c r="M43" i="5"/>
  <c r="M58" i="5"/>
  <c r="M16" i="5"/>
  <c r="M41" i="5"/>
  <c r="M13" i="5"/>
  <c r="M61" i="5"/>
  <c r="M44" i="5"/>
  <c r="M53" i="5"/>
  <c r="M5" i="5"/>
  <c r="M51" i="5"/>
  <c r="M62" i="5"/>
  <c r="M54" i="5"/>
  <c r="M36" i="5"/>
  <c r="M37" i="5"/>
  <c r="M64" i="5"/>
  <c r="L2" i="5"/>
  <c r="L46" i="5"/>
  <c r="L52" i="5"/>
  <c r="L33" i="5"/>
  <c r="L6" i="5"/>
  <c r="L20" i="5"/>
  <c r="L29" i="5"/>
  <c r="L59" i="5"/>
  <c r="L50" i="5"/>
  <c r="L25" i="5"/>
  <c r="L30" i="5"/>
  <c r="L3" i="5"/>
  <c r="L34" i="5"/>
  <c r="L26" i="5"/>
  <c r="L19" i="5"/>
  <c r="L38" i="5"/>
  <c r="L48" i="5"/>
  <c r="L60" i="5"/>
  <c r="L39" i="5"/>
  <c r="L8" i="5"/>
  <c r="L15" i="5"/>
  <c r="L21" i="5"/>
  <c r="L17" i="5"/>
  <c r="L9" i="5"/>
  <c r="L42" i="5"/>
  <c r="L54" i="5"/>
  <c r="L49" i="5"/>
  <c r="L7" i="5"/>
  <c r="L14" i="5"/>
  <c r="L11" i="5"/>
  <c r="L12" i="5"/>
  <c r="L44" i="5"/>
  <c r="L55" i="5"/>
  <c r="L22" i="5"/>
  <c r="L27" i="5"/>
  <c r="L23" i="5"/>
  <c r="L32" i="5"/>
  <c r="L28" i="5"/>
  <c r="L36" i="5"/>
  <c r="L45" i="5"/>
  <c r="L10" i="5"/>
  <c r="L16" i="5"/>
  <c r="L43" i="5"/>
  <c r="L65" i="5"/>
  <c r="L35" i="5"/>
  <c r="L63" i="5"/>
  <c r="L24" i="5"/>
  <c r="L57" i="5"/>
  <c r="L37" i="5"/>
  <c r="L41" i="5"/>
  <c r="L47" i="5"/>
  <c r="L53" i="5"/>
  <c r="L56" i="5"/>
  <c r="L40" i="5"/>
  <c r="L58" i="5"/>
  <c r="L13" i="5"/>
  <c r="L5" i="5"/>
  <c r="L61" i="5"/>
  <c r="L51" i="5"/>
  <c r="L18" i="5"/>
  <c r="L64" i="5"/>
  <c r="AK8" i="5"/>
  <c r="AK7" i="5"/>
  <c r="AE79" i="5"/>
  <c r="R78" i="5"/>
  <c r="R76" i="5"/>
  <c r="AB78" i="9"/>
  <c r="S78" i="9"/>
  <c r="K78" i="9"/>
  <c r="C78" i="9"/>
  <c r="AB77" i="9"/>
  <c r="S77" i="9"/>
  <c r="K77" i="9"/>
  <c r="C77" i="9"/>
  <c r="AB76" i="9"/>
  <c r="S76" i="9"/>
  <c r="K76" i="9"/>
  <c r="C76" i="9"/>
  <c r="U38" i="9"/>
  <c r="T38" i="9"/>
  <c r="U37" i="9"/>
  <c r="T37" i="9"/>
  <c r="U36" i="9"/>
  <c r="T36" i="9"/>
  <c r="U35" i="9"/>
  <c r="T35" i="9"/>
  <c r="U34" i="9"/>
  <c r="T34" i="9"/>
  <c r="U33" i="9"/>
  <c r="T33" i="9"/>
  <c r="U32" i="9"/>
  <c r="T32" i="9"/>
  <c r="U31" i="9"/>
  <c r="T31" i="9"/>
  <c r="U30" i="9"/>
  <c r="T30" i="9"/>
  <c r="U29" i="9"/>
  <c r="T29" i="9"/>
  <c r="U28" i="9"/>
  <c r="T28" i="9"/>
  <c r="U27" i="9"/>
  <c r="T27" i="9"/>
  <c r="U26" i="9"/>
  <c r="T26" i="9"/>
  <c r="U25" i="9"/>
  <c r="T25" i="9"/>
  <c r="U24" i="9"/>
  <c r="T24" i="9"/>
  <c r="U23" i="9"/>
  <c r="T23" i="9"/>
  <c r="U22" i="9"/>
  <c r="T22" i="9"/>
  <c r="U21" i="9"/>
  <c r="T21" i="9"/>
  <c r="U20" i="9"/>
  <c r="T20" i="9"/>
  <c r="U19" i="9"/>
  <c r="T19" i="9"/>
  <c r="U18" i="9"/>
  <c r="T18" i="9"/>
  <c r="U17" i="9"/>
  <c r="T17" i="9"/>
  <c r="U16" i="9"/>
  <c r="T16" i="9"/>
  <c r="U15" i="9"/>
  <c r="T15" i="9"/>
  <c r="U14" i="9"/>
  <c r="T14" i="9"/>
  <c r="U13" i="9"/>
  <c r="T13" i="9"/>
  <c r="U12" i="9"/>
  <c r="T12" i="9"/>
  <c r="U11" i="9"/>
  <c r="T11" i="9"/>
  <c r="U10" i="9"/>
  <c r="T10" i="9"/>
  <c r="U9" i="9"/>
  <c r="T9" i="9"/>
  <c r="U8" i="9"/>
  <c r="T8" i="9"/>
  <c r="U7" i="9"/>
  <c r="T7" i="9"/>
  <c r="U6" i="9"/>
  <c r="T6" i="9"/>
  <c r="U5" i="9"/>
  <c r="T5" i="9"/>
  <c r="U4" i="9"/>
  <c r="T4" i="9"/>
  <c r="U3" i="9"/>
  <c r="T3" i="9"/>
  <c r="U2" i="9"/>
  <c r="T2" i="9"/>
  <c r="R76" i="7"/>
  <c r="E81" i="1"/>
  <c r="AD78" i="5" l="1"/>
  <c r="N68" i="5"/>
  <c r="N67" i="5"/>
  <c r="AF76" i="5"/>
  <c r="AE76" i="5" s="1"/>
  <c r="D87" i="5"/>
  <c r="D88" i="5"/>
  <c r="D86" i="5"/>
  <c r="Q82" i="5"/>
  <c r="Q83" i="5" s="1"/>
  <c r="J81" i="5"/>
  <c r="J84" i="5"/>
  <c r="J83" i="5"/>
  <c r="J82" i="5"/>
  <c r="S24" i="7"/>
  <c r="S6" i="7"/>
  <c r="S19" i="7"/>
  <c r="S16" i="7"/>
  <c r="S38" i="7"/>
  <c r="S34" i="7"/>
  <c r="S17" i="7"/>
  <c r="S18" i="7"/>
  <c r="S7" i="7"/>
  <c r="S37" i="7"/>
  <c r="S33" i="7"/>
  <c r="S3" i="7"/>
  <c r="F81" i="1"/>
  <c r="T24" i="7"/>
  <c r="T31" i="7"/>
  <c r="S31" i="7"/>
  <c r="T38" i="7"/>
  <c r="T3" i="7"/>
  <c r="T33" i="7"/>
  <c r="T21" i="7"/>
  <c r="S21" i="7"/>
  <c r="T15" i="7"/>
  <c r="S15" i="7"/>
  <c r="T9" i="7"/>
  <c r="S9" i="7"/>
  <c r="T28" i="7"/>
  <c r="S28" i="7"/>
  <c r="T5" i="7"/>
  <c r="S5" i="7"/>
  <c r="T20" i="7"/>
  <c r="S20" i="7"/>
  <c r="T39" i="7"/>
  <c r="S39" i="7"/>
  <c r="T11" i="7"/>
  <c r="S11" i="7"/>
  <c r="T36" i="7"/>
  <c r="S36" i="7"/>
  <c r="T4" i="7"/>
  <c r="S4" i="7"/>
  <c r="T37" i="7"/>
  <c r="T25" i="7"/>
  <c r="S25" i="7"/>
  <c r="T8" i="7"/>
  <c r="S8" i="7"/>
  <c r="T7" i="7"/>
  <c r="T30" i="7"/>
  <c r="S30" i="7"/>
  <c r="T27" i="7"/>
  <c r="S27" i="7"/>
  <c r="T35" i="7"/>
  <c r="S35" i="7"/>
  <c r="T18" i="7"/>
  <c r="T17" i="7"/>
  <c r="T26" i="7"/>
  <c r="S26" i="7"/>
  <c r="T12" i="7"/>
  <c r="S12" i="7"/>
  <c r="T34" i="7"/>
  <c r="T2" i="7"/>
  <c r="S2" i="7"/>
  <c r="T23" i="7"/>
  <c r="S23" i="7"/>
  <c r="T29" i="7"/>
  <c r="S29" i="7"/>
  <c r="T16" i="7"/>
  <c r="T19" i="7"/>
  <c r="T6" i="7"/>
  <c r="T22" i="7"/>
  <c r="S22" i="7"/>
  <c r="T13" i="7"/>
  <c r="S13" i="7"/>
  <c r="T32" i="7"/>
  <c r="S32" i="7"/>
  <c r="T14" i="7"/>
  <c r="S14" i="7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C81" i="1"/>
  <c r="T77" i="7" l="1"/>
  <c r="T78" i="7"/>
  <c r="T79" i="7"/>
  <c r="S79" i="7"/>
  <c r="S78" i="7"/>
  <c r="S77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<sst xmlns="http://schemas.openxmlformats.org/spreadsheetml/2006/main" count="1065" uniqueCount="190">
  <si>
    <t>Movie</t>
  </si>
  <si>
    <t>/10</t>
  </si>
  <si>
    <t>Road House</t>
  </si>
  <si>
    <t>For Keeps</t>
  </si>
  <si>
    <t>Fast Times at RM</t>
  </si>
  <si>
    <t>La La Land</t>
  </si>
  <si>
    <t>Kicking and Screaming</t>
  </si>
  <si>
    <t>Don't Worry Darling</t>
  </si>
  <si>
    <t>Enchanted</t>
  </si>
  <si>
    <t>The Hunger Games</t>
  </si>
  <si>
    <t>Catching Fire</t>
  </si>
  <si>
    <t>Mockingjay Part 1</t>
  </si>
  <si>
    <t>Mockingjay Part 2</t>
  </si>
  <si>
    <t>The Last Letter from Your Lover</t>
  </si>
  <si>
    <t>Lolita</t>
  </si>
  <si>
    <t>Me Before You</t>
  </si>
  <si>
    <t>Edge of Seventeen</t>
  </si>
  <si>
    <t>Birdbox</t>
  </si>
  <si>
    <t>The Devil Wears Prada</t>
  </si>
  <si>
    <t>Call Me by Your Name</t>
  </si>
  <si>
    <t>Murder Mystery 2</t>
  </si>
  <si>
    <t>Pitch Perfect</t>
  </si>
  <si>
    <t>Matilda</t>
  </si>
  <si>
    <t>American Graffiti</t>
  </si>
  <si>
    <t>Sleepless in Seattle</t>
  </si>
  <si>
    <t>Magic Mike</t>
  </si>
  <si>
    <t>Zombieland</t>
  </si>
  <si>
    <t>But I'm a Cheerleader</t>
  </si>
  <si>
    <t>Spiderverse</t>
  </si>
  <si>
    <t>#</t>
  </si>
  <si>
    <t>Interstellar</t>
  </si>
  <si>
    <t>No Hard Feelings</t>
  </si>
  <si>
    <t>Theater Camp</t>
  </si>
  <si>
    <t>Animal House</t>
  </si>
  <si>
    <t>Spiderverse again</t>
  </si>
  <si>
    <t>A Rainy Day in New York</t>
  </si>
  <si>
    <t>We're the Millers</t>
  </si>
  <si>
    <t>The Help</t>
  </si>
  <si>
    <t>St. Elmo's Fire</t>
  </si>
  <si>
    <t>The Outlaws</t>
  </si>
  <si>
    <t>Girl, Interrupted</t>
  </si>
  <si>
    <t>Barbie</t>
  </si>
  <si>
    <t>Forgetting Sarah Marshall</t>
  </si>
  <si>
    <t>Old</t>
  </si>
  <si>
    <t>Don't Worry Darling Again</t>
  </si>
  <si>
    <t xml:space="preserve">Where The Crawdads Sing </t>
  </si>
  <si>
    <t>Titanic</t>
  </si>
  <si>
    <t>500 Days of Summer</t>
  </si>
  <si>
    <t>Whiplash</t>
  </si>
  <si>
    <t>This is Where I leave You</t>
  </si>
  <si>
    <t>The Vow</t>
  </si>
  <si>
    <t>Interstellar again</t>
  </si>
  <si>
    <t>Ballads Of Songbirds and snakes</t>
  </si>
  <si>
    <t>The Fault in Our Stars</t>
  </si>
  <si>
    <t>Nerve</t>
  </si>
  <si>
    <t>Blended</t>
  </si>
  <si>
    <t>Midsommar</t>
  </si>
  <si>
    <t>Catching Fire Again</t>
  </si>
  <si>
    <t>Mockingjay Part 2 Again</t>
  </si>
  <si>
    <t>Heathers</t>
  </si>
  <si>
    <t>Mockingjay Part 1 Again</t>
  </si>
  <si>
    <t>Rotten Tomatoes</t>
  </si>
  <si>
    <t>Tomato</t>
  </si>
  <si>
    <t>Audience</t>
  </si>
  <si>
    <t>Ballads Of Songbirds and Snakes</t>
  </si>
  <si>
    <t>Vengence</t>
  </si>
  <si>
    <t>The Truman Show</t>
  </si>
  <si>
    <t>Little Miss Sunshine</t>
  </si>
  <si>
    <t>Divergent</t>
  </si>
  <si>
    <t>Ingurgent</t>
  </si>
  <si>
    <t>The Sound of Music</t>
  </si>
  <si>
    <t>Black Swan</t>
  </si>
  <si>
    <t>Average</t>
  </si>
  <si>
    <t>The House Bunny</t>
  </si>
  <si>
    <t>The Wolf Of Wall Street</t>
  </si>
  <si>
    <t>Saltburn</t>
  </si>
  <si>
    <t>Love Actually</t>
  </si>
  <si>
    <t>Not released as of January 2022</t>
  </si>
  <si>
    <t>Not clear, please provide more information</t>
  </si>
  <si>
    <t>Chat GPT</t>
  </si>
  <si>
    <t>Edited</t>
  </si>
  <si>
    <t>Again = twice in one year</t>
  </si>
  <si>
    <t>no repeats</t>
  </si>
  <si>
    <t>new movies</t>
  </si>
  <si>
    <t>Column1</t>
  </si>
  <si>
    <t>Column4</t>
  </si>
  <si>
    <t>Column5</t>
  </si>
  <si>
    <t>Column6</t>
  </si>
  <si>
    <t>Column7</t>
  </si>
  <si>
    <t>Me</t>
  </si>
  <si>
    <t>avg no repeats</t>
  </si>
  <si>
    <t>avg only new</t>
  </si>
  <si>
    <t>range</t>
  </si>
  <si>
    <t>Tomatometer</t>
  </si>
  <si>
    <t>No Repeats</t>
  </si>
  <si>
    <t>New Movies</t>
  </si>
  <si>
    <t>Rewatched/Already Seen</t>
  </si>
  <si>
    <t>Rowdy Herrington</t>
  </si>
  <si>
    <t>John G. Avildsen</t>
  </si>
  <si>
    <t>Amy Heckerling</t>
  </si>
  <si>
    <t>Damien Chazelle</t>
  </si>
  <si>
    <t>Noah Baumbach</t>
  </si>
  <si>
    <t>Olivia Wilde</t>
  </si>
  <si>
    <t>Kevin Lima</t>
  </si>
  <si>
    <t>Gary Ross</t>
  </si>
  <si>
    <t>Francis Lawrence</t>
  </si>
  <si>
    <t>Augustine Frizzell</t>
  </si>
  <si>
    <t>Adrian Lyne</t>
  </si>
  <si>
    <t>Thea Sharrock</t>
  </si>
  <si>
    <t>Kelly Fremon Craig</t>
  </si>
  <si>
    <t>Susanne Bier</t>
  </si>
  <si>
    <t>David Frankel</t>
  </si>
  <si>
    <t>Luca Guadagnino</t>
  </si>
  <si>
    <t>Jason Moore</t>
  </si>
  <si>
    <t>Danny DeVito</t>
  </si>
  <si>
    <t>George Lucas</t>
  </si>
  <si>
    <t>Nora Ephron</t>
  </si>
  <si>
    <t>Steven Soderbergh</t>
  </si>
  <si>
    <t>Ruben Fleischer</t>
  </si>
  <si>
    <t>Jamie Babbit</t>
  </si>
  <si>
    <t>Christopher Nolan</t>
  </si>
  <si>
    <t>Rawson Marshall Thurber</t>
  </si>
  <si>
    <t>Woody Allen</t>
  </si>
  <si>
    <t>John Landis</t>
  </si>
  <si>
    <t>Tate Taylor</t>
  </si>
  <si>
    <t>Joel Schumacher</t>
  </si>
  <si>
    <t>James Mangold</t>
  </si>
  <si>
    <t>Nicholas Stoller</t>
  </si>
  <si>
    <t>M. Night Shyamalan</t>
  </si>
  <si>
    <t>James Cameron</t>
  </si>
  <si>
    <t>Josh Boone</t>
  </si>
  <si>
    <t>Marc Webb</t>
  </si>
  <si>
    <t>Shawn Levy</t>
  </si>
  <si>
    <t>Michael Sucsy</t>
  </si>
  <si>
    <t>Frank Coraci</t>
  </si>
  <si>
    <t>Ari Aster</t>
  </si>
  <si>
    <t>Michael Lehmann</t>
  </si>
  <si>
    <t>Peter Weir</t>
  </si>
  <si>
    <t>Fred Wolf</t>
  </si>
  <si>
    <t>Neil Burger</t>
  </si>
  <si>
    <t>Robert Schwentke</t>
  </si>
  <si>
    <t>Martin Scorsese</t>
  </si>
  <si>
    <t>Robert Wise</t>
  </si>
  <si>
    <t>Darren Aronofsky</t>
  </si>
  <si>
    <t>Richard Curtis</t>
  </si>
  <si>
    <t>Peter Ramsey, Rodney Rothman, Bob Persichetti</t>
  </si>
  <si>
    <t>Henry Joost, Ariel Schulman</t>
  </si>
  <si>
    <t>Jonathan Dayton, Valerie Faris</t>
  </si>
  <si>
    <t>Man</t>
  </si>
  <si>
    <t>Woman</t>
  </si>
  <si>
    <t>Jeremy Garelick</t>
  </si>
  <si>
    <t>Molly Gordon, Nick Lieberman</t>
  </si>
  <si>
    <t>Gene Stupnitsky</t>
  </si>
  <si>
    <t>Tyler Spindel</t>
  </si>
  <si>
    <t>Greta Gerwig</t>
  </si>
  <si>
    <t>Olivia Newman</t>
  </si>
  <si>
    <t>B. J. Novak</t>
  </si>
  <si>
    <t>Man and Woman</t>
  </si>
  <si>
    <t>Emerald Fennell</t>
  </si>
  <si>
    <t>Women</t>
  </si>
  <si>
    <t>Men</t>
  </si>
  <si>
    <t>*Forbes, the Celluloid Celieng Report</t>
  </si>
  <si>
    <t>Column2</t>
  </si>
  <si>
    <t>Column3</t>
  </si>
  <si>
    <t>Column9</t>
  </si>
  <si>
    <t>Total Average</t>
  </si>
  <si>
    <t>Tomato Diff</t>
  </si>
  <si>
    <t>Audience diff</t>
  </si>
  <si>
    <t>biggest total range top 3</t>
  </si>
  <si>
    <t>for keeps, la la land, where the crawdads sing</t>
  </si>
  <si>
    <t>smallest total range top 3</t>
  </si>
  <si>
    <t>black swan, matilda, the devil wears prada</t>
  </si>
  <si>
    <t>3 or More Points Difference btwn Me and Tomato</t>
  </si>
  <si>
    <t>3 or More Points Difference btwn Me and Audience</t>
  </si>
  <si>
    <t>Neighbors</t>
  </si>
  <si>
    <t>Stand By Me</t>
  </si>
  <si>
    <t>neighbors</t>
  </si>
  <si>
    <t>man</t>
  </si>
  <si>
    <t>`</t>
  </si>
  <si>
    <t>Range</t>
  </si>
  <si>
    <t>Mode</t>
  </si>
  <si>
    <t>1 movie every 5 days</t>
  </si>
  <si>
    <t>a week</t>
  </si>
  <si>
    <t>a month</t>
  </si>
  <si>
    <t># of Movies Excluding Rewatched In The Same Year</t>
  </si>
  <si>
    <t># of New Movies</t>
  </si>
  <si>
    <t># of Total Movies</t>
  </si>
  <si>
    <t>Rob Reiner</t>
  </si>
  <si>
    <t>Ranked 9 or Higher</t>
  </si>
  <si>
    <t>Ranked 5.5 or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</si>
</sst>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name val="Bahnschrift SemiBold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Bahnschrift SemiBold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ahnschrift SemiBold"/>
      <family val="2"/>
    </font>
    <font>
      <sz val="11"/>
      <name val="Bahnschrift SemiBold"/>
      <family val="2"/>
    </font>
    <font>
      <sz val="11"/>
      <color theme="0"/>
      <name val="Bahnschrift SemiBol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7" fillId="0" borderId="0" xfId="0" applyFont="1"/>
    <xf numFmtId="0" fontId="8" fillId="2" borderId="0" xfId="0" applyFont="1" applyFill="1"/>
    <xf numFmtId="0" fontId="4" fillId="0" borderId="2" xfId="0" applyFont="1" applyBorder="1"/>
    <xf numFmtId="0" fontId="7" fillId="0" borderId="1" xfId="0" applyFont="1" applyBorder="1"/>
    <xf numFmtId="0" fontId="9" fillId="3" borderId="0" xfId="0" applyFont="1" applyFill="1"/>
    <xf numFmtId="0" fontId="9" fillId="3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" fontId="0" fillId="0" borderId="0" xfId="0" applyNumberFormat="1"/>
  </cellXfs>
  <cellStyles count="1">
    <cellStyle name="Normal" xfId="0" builtinId="0"/>
  </cellStyles>
  <dxfs count="1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ahnschrift SemiBold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ahnschrift SemiBold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Bahnschrift SemiBold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  <alignment horizontal="left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SemiBold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ahnschrift SemiBold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ahnschrift SemiBold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ahnschrift SemiBold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SemiBold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SemiBold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SemiBold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SemiBold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SemiBold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  <alignment horizontal="left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  <alignment horizontal="left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Bahnschrift SemiBold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  <alignment horizontal="left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  <alignment horizontal="left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  <alignment horizontal="left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ahnschrift SemiBold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Bahnschrift SemiBold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Bahnschrift SemiBold"/>
        <family val="2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mruColors>
      <color rgb="FFFFCC00"/>
      <color rgb="FFEA68B5"/>
      <color rgb="FF75DBFF"/>
      <color rgb="FFF4B183"/>
      <color rgb="FF9900CC"/>
      <color rgb="FFCC66FF"/>
      <color rgb="FFFCEA68"/>
      <color rgb="FFFFF3FF"/>
      <color rgb="FFF265F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1"/>
                </a:solidFill>
                <a:latin typeface="Bahnschrift SemiBold" panose="020B0502040204020203" pitchFamily="34" charset="0"/>
              </a:rPr>
              <a:t>MOVIES</a:t>
            </a:r>
            <a:r>
              <a:rPr lang="en-US" sz="1800" baseline="0">
                <a:solidFill>
                  <a:schemeClr val="tx1"/>
                </a:solidFill>
                <a:latin typeface="Bahnschrift SemiBold" panose="020B0502040204020203" pitchFamily="34" charset="0"/>
              </a:rPr>
              <a:t> 2024</a:t>
            </a:r>
            <a:endParaRPr lang="en-US" sz="1800">
              <a:solidFill>
                <a:schemeClr val="tx1"/>
              </a:solidFill>
              <a:latin typeface="Bahnschrift SemiBold" panose="020B050204020402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Me</c:v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Workspace!$H$2:$H$66</c:f>
              <c:strCache>
                <c:ptCount val="65"/>
                <c:pt idx="0">
                  <c:v>Call Me by Your Name</c:v>
                </c:pt>
                <c:pt idx="1">
                  <c:v>Pitch Perfect</c:v>
                </c:pt>
                <c:pt idx="2">
                  <c:v>Little Miss Sunshine</c:v>
                </c:pt>
                <c:pt idx="3">
                  <c:v>For Keeps</c:v>
                </c:pt>
                <c:pt idx="4">
                  <c:v>Catching Fire</c:v>
                </c:pt>
                <c:pt idx="5">
                  <c:v>The Hunger Games</c:v>
                </c:pt>
                <c:pt idx="6">
                  <c:v>Heathers</c:v>
                </c:pt>
                <c:pt idx="7">
                  <c:v>Forgetting Sarah Marshall</c:v>
                </c:pt>
                <c:pt idx="8">
                  <c:v>Interstellar</c:v>
                </c:pt>
                <c:pt idx="9">
                  <c:v>Mockingjay Part 2</c:v>
                </c:pt>
                <c:pt idx="10">
                  <c:v>Girl, Interrupted</c:v>
                </c:pt>
                <c:pt idx="11">
                  <c:v>St. Elmo's Fire</c:v>
                </c:pt>
                <c:pt idx="12">
                  <c:v>The Help</c:v>
                </c:pt>
                <c:pt idx="13">
                  <c:v>Mockingjay Part 1</c:v>
                </c:pt>
                <c:pt idx="14">
                  <c:v>Black Swan</c:v>
                </c:pt>
                <c:pt idx="15">
                  <c:v>The Wolf Of Wall Street</c:v>
                </c:pt>
                <c:pt idx="16">
                  <c:v>The Sound of Music</c:v>
                </c:pt>
                <c:pt idx="17">
                  <c:v>Saltburn</c:v>
                </c:pt>
                <c:pt idx="18">
                  <c:v>Titanic</c:v>
                </c:pt>
                <c:pt idx="19">
                  <c:v>The Truman Show</c:v>
                </c:pt>
                <c:pt idx="20">
                  <c:v>Birdbox</c:v>
                </c:pt>
                <c:pt idx="21">
                  <c:v>We're the Millers</c:v>
                </c:pt>
                <c:pt idx="22">
                  <c:v>Barbie</c:v>
                </c:pt>
                <c:pt idx="23">
                  <c:v>Kicking and Screaming</c:v>
                </c:pt>
                <c:pt idx="24">
                  <c:v>Divergent</c:v>
                </c:pt>
                <c:pt idx="25">
                  <c:v>Don't Worry Darling</c:v>
                </c:pt>
                <c:pt idx="26">
                  <c:v>The Devil Wears Prada</c:v>
                </c:pt>
                <c:pt idx="27">
                  <c:v>Zombieland</c:v>
                </c:pt>
                <c:pt idx="28">
                  <c:v>Love Actually</c:v>
                </c:pt>
                <c:pt idx="29">
                  <c:v>Stand By Me</c:v>
                </c:pt>
                <c:pt idx="30">
                  <c:v>Fast Times at RM</c:v>
                </c:pt>
                <c:pt idx="31">
                  <c:v>The Fault in Our Stars</c:v>
                </c:pt>
                <c:pt idx="32">
                  <c:v>500 Days of Summer</c:v>
                </c:pt>
                <c:pt idx="33">
                  <c:v>Matilda</c:v>
                </c:pt>
                <c:pt idx="34">
                  <c:v>Me Before You</c:v>
                </c:pt>
                <c:pt idx="35">
                  <c:v>Murder Mystery 2</c:v>
                </c:pt>
                <c:pt idx="36">
                  <c:v>Road House</c:v>
                </c:pt>
                <c:pt idx="37">
                  <c:v>Enchanted</c:v>
                </c:pt>
                <c:pt idx="38">
                  <c:v>But I'm a Cheerleader</c:v>
                </c:pt>
                <c:pt idx="39">
                  <c:v>Nerve</c:v>
                </c:pt>
                <c:pt idx="40">
                  <c:v>Neighbors</c:v>
                </c:pt>
                <c:pt idx="41">
                  <c:v>No Hard Feelings</c:v>
                </c:pt>
                <c:pt idx="42">
                  <c:v>Whiplash</c:v>
                </c:pt>
                <c:pt idx="43">
                  <c:v>The Last Letter from Your Lover</c:v>
                </c:pt>
                <c:pt idx="44">
                  <c:v>American Graffiti</c:v>
                </c:pt>
                <c:pt idx="45">
                  <c:v>Blended</c:v>
                </c:pt>
                <c:pt idx="46">
                  <c:v>Theater Camp</c:v>
                </c:pt>
                <c:pt idx="47">
                  <c:v>Magic Mike</c:v>
                </c:pt>
                <c:pt idx="48">
                  <c:v>Vengence</c:v>
                </c:pt>
                <c:pt idx="49">
                  <c:v>This is Where I leave You</c:v>
                </c:pt>
                <c:pt idx="50">
                  <c:v>Ballads Of Songbirds and Snakes</c:v>
                </c:pt>
                <c:pt idx="51">
                  <c:v>Old</c:v>
                </c:pt>
                <c:pt idx="52">
                  <c:v>Animal House</c:v>
                </c:pt>
                <c:pt idx="53">
                  <c:v>The Vow</c:v>
                </c:pt>
                <c:pt idx="54">
                  <c:v>Ingurgent</c:v>
                </c:pt>
                <c:pt idx="55">
                  <c:v>Spiderverse</c:v>
                </c:pt>
                <c:pt idx="56">
                  <c:v>The House Bunny</c:v>
                </c:pt>
                <c:pt idx="57">
                  <c:v>Lolita</c:v>
                </c:pt>
                <c:pt idx="58">
                  <c:v>A Rainy Day in New York</c:v>
                </c:pt>
                <c:pt idx="59">
                  <c:v>The Outlaws</c:v>
                </c:pt>
                <c:pt idx="60">
                  <c:v>Midsommar</c:v>
                </c:pt>
                <c:pt idx="61">
                  <c:v>Sleepless in Seattle</c:v>
                </c:pt>
                <c:pt idx="62">
                  <c:v>Edge of Seventeen</c:v>
                </c:pt>
                <c:pt idx="63">
                  <c:v>La La Land</c:v>
                </c:pt>
                <c:pt idx="64">
                  <c:v>Where The Crawdads Sing </c:v>
                </c:pt>
              </c:strCache>
            </c:strRef>
          </c:cat>
          <c:val>
            <c:numRef>
              <c:f>Workspace!$I$2:$I$66</c:f>
              <c:numCache>
                <c:formatCode>General</c:formatCode>
                <c:ptCount val="65"/>
                <c:pt idx="0">
                  <c:v>10</c:v>
                </c:pt>
                <c:pt idx="1">
                  <c:v>10</c:v>
                </c:pt>
                <c:pt idx="2">
                  <c:v>9.75</c:v>
                </c:pt>
                <c:pt idx="3">
                  <c:v>9.75</c:v>
                </c:pt>
                <c:pt idx="4">
                  <c:v>9.5</c:v>
                </c:pt>
                <c:pt idx="5">
                  <c:v>9.5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8.75</c:v>
                </c:pt>
                <c:pt idx="13">
                  <c:v>8.75</c:v>
                </c:pt>
                <c:pt idx="14">
                  <c:v>8.5</c:v>
                </c:pt>
                <c:pt idx="15">
                  <c:v>8.5</c:v>
                </c:pt>
                <c:pt idx="16">
                  <c:v>8.5</c:v>
                </c:pt>
                <c:pt idx="17">
                  <c:v>8.5</c:v>
                </c:pt>
                <c:pt idx="18">
                  <c:v>8.5</c:v>
                </c:pt>
                <c:pt idx="19">
                  <c:v>8.25</c:v>
                </c:pt>
                <c:pt idx="20">
                  <c:v>8.25</c:v>
                </c:pt>
                <c:pt idx="21">
                  <c:v>8.25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7.75</c:v>
                </c:pt>
                <c:pt idx="27">
                  <c:v>7.75</c:v>
                </c:pt>
                <c:pt idx="28">
                  <c:v>7.75</c:v>
                </c:pt>
                <c:pt idx="29">
                  <c:v>7.75</c:v>
                </c:pt>
                <c:pt idx="30">
                  <c:v>7.5</c:v>
                </c:pt>
                <c:pt idx="31">
                  <c:v>7.5</c:v>
                </c:pt>
                <c:pt idx="32">
                  <c:v>7.5</c:v>
                </c:pt>
                <c:pt idx="33">
                  <c:v>7.5</c:v>
                </c:pt>
                <c:pt idx="34">
                  <c:v>7.5</c:v>
                </c:pt>
                <c:pt idx="35">
                  <c:v>7.5</c:v>
                </c:pt>
                <c:pt idx="36">
                  <c:v>7.5</c:v>
                </c:pt>
                <c:pt idx="37">
                  <c:v>7.25</c:v>
                </c:pt>
                <c:pt idx="38">
                  <c:v>7.25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6.75</c:v>
                </c:pt>
                <c:pt idx="47">
                  <c:v>6.75</c:v>
                </c:pt>
                <c:pt idx="48">
                  <c:v>6.75</c:v>
                </c:pt>
                <c:pt idx="49">
                  <c:v>6.75</c:v>
                </c:pt>
                <c:pt idx="50">
                  <c:v>6.75</c:v>
                </c:pt>
                <c:pt idx="51">
                  <c:v>6.5</c:v>
                </c:pt>
                <c:pt idx="52">
                  <c:v>6</c:v>
                </c:pt>
                <c:pt idx="53">
                  <c:v>6</c:v>
                </c:pt>
                <c:pt idx="54">
                  <c:v>5.5</c:v>
                </c:pt>
                <c:pt idx="55">
                  <c:v>5.5</c:v>
                </c:pt>
                <c:pt idx="56">
                  <c:v>5.25</c:v>
                </c:pt>
                <c:pt idx="57">
                  <c:v>5</c:v>
                </c:pt>
                <c:pt idx="58">
                  <c:v>4.75</c:v>
                </c:pt>
                <c:pt idx="59">
                  <c:v>4.75</c:v>
                </c:pt>
                <c:pt idx="60">
                  <c:v>4.5</c:v>
                </c:pt>
                <c:pt idx="61">
                  <c:v>4</c:v>
                </c:pt>
                <c:pt idx="62">
                  <c:v>4</c:v>
                </c:pt>
                <c:pt idx="63">
                  <c:v>3.5</c:v>
                </c:pt>
                <c:pt idx="6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DF-4A23-BE4B-F36E26A0F3AD}"/>
            </c:ext>
          </c:extLst>
        </c:ser>
        <c:ser>
          <c:idx val="1"/>
          <c:order val="1"/>
          <c:tx>
            <c:v>Tomatometer</c:v>
          </c:tx>
          <c:spPr>
            <a:ln w="31750" cap="rnd">
              <a:solidFill>
                <a:srgbClr val="EA68B5">
                  <a:alpha val="97000"/>
                </a:srgb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265F5"/>
              </a:solidFill>
              <a:ln w="9525">
                <a:noFill/>
              </a:ln>
              <a:effectLst/>
            </c:spPr>
          </c:marker>
          <c:cat>
            <c:strRef>
              <c:f>Workspace!$H$2:$H$66</c:f>
              <c:strCache>
                <c:ptCount val="65"/>
                <c:pt idx="0">
                  <c:v>Call Me by Your Name</c:v>
                </c:pt>
                <c:pt idx="1">
                  <c:v>Pitch Perfect</c:v>
                </c:pt>
                <c:pt idx="2">
                  <c:v>Little Miss Sunshine</c:v>
                </c:pt>
                <c:pt idx="3">
                  <c:v>For Keeps</c:v>
                </c:pt>
                <c:pt idx="4">
                  <c:v>Catching Fire</c:v>
                </c:pt>
                <c:pt idx="5">
                  <c:v>The Hunger Games</c:v>
                </c:pt>
                <c:pt idx="6">
                  <c:v>Heathers</c:v>
                </c:pt>
                <c:pt idx="7">
                  <c:v>Forgetting Sarah Marshall</c:v>
                </c:pt>
                <c:pt idx="8">
                  <c:v>Interstellar</c:v>
                </c:pt>
                <c:pt idx="9">
                  <c:v>Mockingjay Part 2</c:v>
                </c:pt>
                <c:pt idx="10">
                  <c:v>Girl, Interrupted</c:v>
                </c:pt>
                <c:pt idx="11">
                  <c:v>St. Elmo's Fire</c:v>
                </c:pt>
                <c:pt idx="12">
                  <c:v>The Help</c:v>
                </c:pt>
                <c:pt idx="13">
                  <c:v>Mockingjay Part 1</c:v>
                </c:pt>
                <c:pt idx="14">
                  <c:v>Black Swan</c:v>
                </c:pt>
                <c:pt idx="15">
                  <c:v>The Wolf Of Wall Street</c:v>
                </c:pt>
                <c:pt idx="16">
                  <c:v>The Sound of Music</c:v>
                </c:pt>
                <c:pt idx="17">
                  <c:v>Saltburn</c:v>
                </c:pt>
                <c:pt idx="18">
                  <c:v>Titanic</c:v>
                </c:pt>
                <c:pt idx="19">
                  <c:v>The Truman Show</c:v>
                </c:pt>
                <c:pt idx="20">
                  <c:v>Birdbox</c:v>
                </c:pt>
                <c:pt idx="21">
                  <c:v>We're the Millers</c:v>
                </c:pt>
                <c:pt idx="22">
                  <c:v>Barbie</c:v>
                </c:pt>
                <c:pt idx="23">
                  <c:v>Kicking and Screaming</c:v>
                </c:pt>
                <c:pt idx="24">
                  <c:v>Divergent</c:v>
                </c:pt>
                <c:pt idx="25">
                  <c:v>Don't Worry Darling</c:v>
                </c:pt>
                <c:pt idx="26">
                  <c:v>The Devil Wears Prada</c:v>
                </c:pt>
                <c:pt idx="27">
                  <c:v>Zombieland</c:v>
                </c:pt>
                <c:pt idx="28">
                  <c:v>Love Actually</c:v>
                </c:pt>
                <c:pt idx="29">
                  <c:v>Stand By Me</c:v>
                </c:pt>
                <c:pt idx="30">
                  <c:v>Fast Times at RM</c:v>
                </c:pt>
                <c:pt idx="31">
                  <c:v>The Fault in Our Stars</c:v>
                </c:pt>
                <c:pt idx="32">
                  <c:v>500 Days of Summer</c:v>
                </c:pt>
                <c:pt idx="33">
                  <c:v>Matilda</c:v>
                </c:pt>
                <c:pt idx="34">
                  <c:v>Me Before You</c:v>
                </c:pt>
                <c:pt idx="35">
                  <c:v>Murder Mystery 2</c:v>
                </c:pt>
                <c:pt idx="36">
                  <c:v>Road House</c:v>
                </c:pt>
                <c:pt idx="37">
                  <c:v>Enchanted</c:v>
                </c:pt>
                <c:pt idx="38">
                  <c:v>But I'm a Cheerleader</c:v>
                </c:pt>
                <c:pt idx="39">
                  <c:v>Nerve</c:v>
                </c:pt>
                <c:pt idx="40">
                  <c:v>Neighbors</c:v>
                </c:pt>
                <c:pt idx="41">
                  <c:v>No Hard Feelings</c:v>
                </c:pt>
                <c:pt idx="42">
                  <c:v>Whiplash</c:v>
                </c:pt>
                <c:pt idx="43">
                  <c:v>The Last Letter from Your Lover</c:v>
                </c:pt>
                <c:pt idx="44">
                  <c:v>American Graffiti</c:v>
                </c:pt>
                <c:pt idx="45">
                  <c:v>Blended</c:v>
                </c:pt>
                <c:pt idx="46">
                  <c:v>Theater Camp</c:v>
                </c:pt>
                <c:pt idx="47">
                  <c:v>Magic Mike</c:v>
                </c:pt>
                <c:pt idx="48">
                  <c:v>Vengence</c:v>
                </c:pt>
                <c:pt idx="49">
                  <c:v>This is Where I leave You</c:v>
                </c:pt>
                <c:pt idx="50">
                  <c:v>Ballads Of Songbirds and Snakes</c:v>
                </c:pt>
                <c:pt idx="51">
                  <c:v>Old</c:v>
                </c:pt>
                <c:pt idx="52">
                  <c:v>Animal House</c:v>
                </c:pt>
                <c:pt idx="53">
                  <c:v>The Vow</c:v>
                </c:pt>
                <c:pt idx="54">
                  <c:v>Ingurgent</c:v>
                </c:pt>
                <c:pt idx="55">
                  <c:v>Spiderverse</c:v>
                </c:pt>
                <c:pt idx="56">
                  <c:v>The House Bunny</c:v>
                </c:pt>
                <c:pt idx="57">
                  <c:v>Lolita</c:v>
                </c:pt>
                <c:pt idx="58">
                  <c:v>A Rainy Day in New York</c:v>
                </c:pt>
                <c:pt idx="59">
                  <c:v>The Outlaws</c:v>
                </c:pt>
                <c:pt idx="60">
                  <c:v>Midsommar</c:v>
                </c:pt>
                <c:pt idx="61">
                  <c:v>Sleepless in Seattle</c:v>
                </c:pt>
                <c:pt idx="62">
                  <c:v>Edge of Seventeen</c:v>
                </c:pt>
                <c:pt idx="63">
                  <c:v>La La Land</c:v>
                </c:pt>
                <c:pt idx="64">
                  <c:v>Where The Crawdads Sing </c:v>
                </c:pt>
              </c:strCache>
            </c:strRef>
          </c:cat>
          <c:val>
            <c:numRef>
              <c:f>Workspace!$J$2:$J$66</c:f>
              <c:numCache>
                <c:formatCode>General</c:formatCode>
                <c:ptCount val="65"/>
                <c:pt idx="0">
                  <c:v>9.4</c:v>
                </c:pt>
                <c:pt idx="1">
                  <c:v>8.1999999999999993</c:v>
                </c:pt>
                <c:pt idx="2">
                  <c:v>9.1</c:v>
                </c:pt>
                <c:pt idx="3">
                  <c:v>1.7</c:v>
                </c:pt>
                <c:pt idx="4">
                  <c:v>9</c:v>
                </c:pt>
                <c:pt idx="5">
                  <c:v>8.4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7.3</c:v>
                </c:pt>
                <c:pt idx="9">
                  <c:v>7</c:v>
                </c:pt>
                <c:pt idx="10">
                  <c:v>6.3</c:v>
                </c:pt>
                <c:pt idx="11">
                  <c:v>4.2</c:v>
                </c:pt>
                <c:pt idx="12">
                  <c:v>7.6</c:v>
                </c:pt>
                <c:pt idx="13">
                  <c:v>7</c:v>
                </c:pt>
                <c:pt idx="14">
                  <c:v>8.5</c:v>
                </c:pt>
                <c:pt idx="15">
                  <c:v>8</c:v>
                </c:pt>
                <c:pt idx="16">
                  <c:v>8.3000000000000007</c:v>
                </c:pt>
                <c:pt idx="17">
                  <c:v>7.2</c:v>
                </c:pt>
                <c:pt idx="18">
                  <c:v>8.8000000000000007</c:v>
                </c:pt>
                <c:pt idx="19">
                  <c:v>9.4</c:v>
                </c:pt>
                <c:pt idx="20">
                  <c:v>6.4</c:v>
                </c:pt>
                <c:pt idx="21">
                  <c:v>4.8</c:v>
                </c:pt>
                <c:pt idx="22">
                  <c:v>8.8000000000000007</c:v>
                </c:pt>
                <c:pt idx="23">
                  <c:v>5.7</c:v>
                </c:pt>
                <c:pt idx="24">
                  <c:v>4.0999999999999996</c:v>
                </c:pt>
                <c:pt idx="25">
                  <c:v>3.8</c:v>
                </c:pt>
                <c:pt idx="26">
                  <c:v>7.5</c:v>
                </c:pt>
                <c:pt idx="27">
                  <c:v>8.9</c:v>
                </c:pt>
                <c:pt idx="28">
                  <c:v>6.4</c:v>
                </c:pt>
                <c:pt idx="29">
                  <c:v>9.1999999999999993</c:v>
                </c:pt>
                <c:pt idx="30">
                  <c:v>7.8</c:v>
                </c:pt>
                <c:pt idx="31">
                  <c:v>8.1</c:v>
                </c:pt>
                <c:pt idx="32">
                  <c:v>8.5</c:v>
                </c:pt>
                <c:pt idx="33">
                  <c:v>9.1999999999999993</c:v>
                </c:pt>
                <c:pt idx="34">
                  <c:v>5.4</c:v>
                </c:pt>
                <c:pt idx="35">
                  <c:v>4.5</c:v>
                </c:pt>
                <c:pt idx="36">
                  <c:v>4.0999999999999996</c:v>
                </c:pt>
                <c:pt idx="37">
                  <c:v>9.3000000000000007</c:v>
                </c:pt>
                <c:pt idx="38">
                  <c:v>4.2</c:v>
                </c:pt>
                <c:pt idx="39">
                  <c:v>6.7</c:v>
                </c:pt>
                <c:pt idx="40">
                  <c:v>7.3</c:v>
                </c:pt>
                <c:pt idx="41">
                  <c:v>7.1</c:v>
                </c:pt>
                <c:pt idx="42">
                  <c:v>9.4</c:v>
                </c:pt>
                <c:pt idx="43">
                  <c:v>5.5</c:v>
                </c:pt>
                <c:pt idx="44">
                  <c:v>9.5</c:v>
                </c:pt>
                <c:pt idx="45">
                  <c:v>1.5</c:v>
                </c:pt>
                <c:pt idx="46">
                  <c:v>8.5</c:v>
                </c:pt>
                <c:pt idx="47">
                  <c:v>7.8</c:v>
                </c:pt>
                <c:pt idx="48">
                  <c:v>8.1</c:v>
                </c:pt>
                <c:pt idx="49">
                  <c:v>4.4000000000000004</c:v>
                </c:pt>
                <c:pt idx="50">
                  <c:v>6.6</c:v>
                </c:pt>
                <c:pt idx="51">
                  <c:v>5</c:v>
                </c:pt>
                <c:pt idx="52">
                  <c:v>9.1</c:v>
                </c:pt>
                <c:pt idx="53">
                  <c:v>3.2</c:v>
                </c:pt>
                <c:pt idx="54">
                  <c:v>2.8</c:v>
                </c:pt>
                <c:pt idx="55">
                  <c:v>9.5</c:v>
                </c:pt>
                <c:pt idx="56">
                  <c:v>4.3</c:v>
                </c:pt>
                <c:pt idx="57">
                  <c:v>6.9</c:v>
                </c:pt>
                <c:pt idx="58">
                  <c:v>4.7</c:v>
                </c:pt>
                <c:pt idx="59">
                  <c:v>8</c:v>
                </c:pt>
                <c:pt idx="60">
                  <c:v>8.3000000000000007</c:v>
                </c:pt>
                <c:pt idx="61">
                  <c:v>7.5</c:v>
                </c:pt>
                <c:pt idx="62">
                  <c:v>8</c:v>
                </c:pt>
                <c:pt idx="63">
                  <c:v>9.1</c:v>
                </c:pt>
                <c:pt idx="6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DF-4A23-BE4B-F36E26A0F3AD}"/>
            </c:ext>
          </c:extLst>
        </c:ser>
        <c:ser>
          <c:idx val="2"/>
          <c:order val="2"/>
          <c:tx>
            <c:v>Audience</c:v>
          </c:tx>
          <c:spPr>
            <a:ln w="31750" cap="rnd">
              <a:solidFill>
                <a:srgbClr val="75DBFF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75DBFF"/>
              </a:solidFill>
              <a:ln w="9525">
                <a:noFill/>
              </a:ln>
              <a:effectLst/>
            </c:spPr>
          </c:marker>
          <c:cat>
            <c:strRef>
              <c:f>Workspace!$H$2:$H$66</c:f>
              <c:strCache>
                <c:ptCount val="65"/>
                <c:pt idx="0">
                  <c:v>Call Me by Your Name</c:v>
                </c:pt>
                <c:pt idx="1">
                  <c:v>Pitch Perfect</c:v>
                </c:pt>
                <c:pt idx="2">
                  <c:v>Little Miss Sunshine</c:v>
                </c:pt>
                <c:pt idx="3">
                  <c:v>For Keeps</c:v>
                </c:pt>
                <c:pt idx="4">
                  <c:v>Catching Fire</c:v>
                </c:pt>
                <c:pt idx="5">
                  <c:v>The Hunger Games</c:v>
                </c:pt>
                <c:pt idx="6">
                  <c:v>Heathers</c:v>
                </c:pt>
                <c:pt idx="7">
                  <c:v>Forgetting Sarah Marshall</c:v>
                </c:pt>
                <c:pt idx="8">
                  <c:v>Interstellar</c:v>
                </c:pt>
                <c:pt idx="9">
                  <c:v>Mockingjay Part 2</c:v>
                </c:pt>
                <c:pt idx="10">
                  <c:v>Girl, Interrupted</c:v>
                </c:pt>
                <c:pt idx="11">
                  <c:v>St. Elmo's Fire</c:v>
                </c:pt>
                <c:pt idx="12">
                  <c:v>The Help</c:v>
                </c:pt>
                <c:pt idx="13">
                  <c:v>Mockingjay Part 1</c:v>
                </c:pt>
                <c:pt idx="14">
                  <c:v>Black Swan</c:v>
                </c:pt>
                <c:pt idx="15">
                  <c:v>The Wolf Of Wall Street</c:v>
                </c:pt>
                <c:pt idx="16">
                  <c:v>The Sound of Music</c:v>
                </c:pt>
                <c:pt idx="17">
                  <c:v>Saltburn</c:v>
                </c:pt>
                <c:pt idx="18">
                  <c:v>Titanic</c:v>
                </c:pt>
                <c:pt idx="19">
                  <c:v>The Truman Show</c:v>
                </c:pt>
                <c:pt idx="20">
                  <c:v>Birdbox</c:v>
                </c:pt>
                <c:pt idx="21">
                  <c:v>We're the Millers</c:v>
                </c:pt>
                <c:pt idx="22">
                  <c:v>Barbie</c:v>
                </c:pt>
                <c:pt idx="23">
                  <c:v>Kicking and Screaming</c:v>
                </c:pt>
                <c:pt idx="24">
                  <c:v>Divergent</c:v>
                </c:pt>
                <c:pt idx="25">
                  <c:v>Don't Worry Darling</c:v>
                </c:pt>
                <c:pt idx="26">
                  <c:v>The Devil Wears Prada</c:v>
                </c:pt>
                <c:pt idx="27">
                  <c:v>Zombieland</c:v>
                </c:pt>
                <c:pt idx="28">
                  <c:v>Love Actually</c:v>
                </c:pt>
                <c:pt idx="29">
                  <c:v>Stand By Me</c:v>
                </c:pt>
                <c:pt idx="30">
                  <c:v>Fast Times at RM</c:v>
                </c:pt>
                <c:pt idx="31">
                  <c:v>The Fault in Our Stars</c:v>
                </c:pt>
                <c:pt idx="32">
                  <c:v>500 Days of Summer</c:v>
                </c:pt>
                <c:pt idx="33">
                  <c:v>Matilda</c:v>
                </c:pt>
                <c:pt idx="34">
                  <c:v>Me Before You</c:v>
                </c:pt>
                <c:pt idx="35">
                  <c:v>Murder Mystery 2</c:v>
                </c:pt>
                <c:pt idx="36">
                  <c:v>Road House</c:v>
                </c:pt>
                <c:pt idx="37">
                  <c:v>Enchanted</c:v>
                </c:pt>
                <c:pt idx="38">
                  <c:v>But I'm a Cheerleader</c:v>
                </c:pt>
                <c:pt idx="39">
                  <c:v>Nerve</c:v>
                </c:pt>
                <c:pt idx="40">
                  <c:v>Neighbors</c:v>
                </c:pt>
                <c:pt idx="41">
                  <c:v>No Hard Feelings</c:v>
                </c:pt>
                <c:pt idx="42">
                  <c:v>Whiplash</c:v>
                </c:pt>
                <c:pt idx="43">
                  <c:v>The Last Letter from Your Lover</c:v>
                </c:pt>
                <c:pt idx="44">
                  <c:v>American Graffiti</c:v>
                </c:pt>
                <c:pt idx="45">
                  <c:v>Blended</c:v>
                </c:pt>
                <c:pt idx="46">
                  <c:v>Theater Camp</c:v>
                </c:pt>
                <c:pt idx="47">
                  <c:v>Magic Mike</c:v>
                </c:pt>
                <c:pt idx="48">
                  <c:v>Vengence</c:v>
                </c:pt>
                <c:pt idx="49">
                  <c:v>This is Where I leave You</c:v>
                </c:pt>
                <c:pt idx="50">
                  <c:v>Ballads Of Songbirds and Snakes</c:v>
                </c:pt>
                <c:pt idx="51">
                  <c:v>Old</c:v>
                </c:pt>
                <c:pt idx="52">
                  <c:v>Animal House</c:v>
                </c:pt>
                <c:pt idx="53">
                  <c:v>The Vow</c:v>
                </c:pt>
                <c:pt idx="54">
                  <c:v>Ingurgent</c:v>
                </c:pt>
                <c:pt idx="55">
                  <c:v>Spiderverse</c:v>
                </c:pt>
                <c:pt idx="56">
                  <c:v>The House Bunny</c:v>
                </c:pt>
                <c:pt idx="57">
                  <c:v>Lolita</c:v>
                </c:pt>
                <c:pt idx="58">
                  <c:v>A Rainy Day in New York</c:v>
                </c:pt>
                <c:pt idx="59">
                  <c:v>The Outlaws</c:v>
                </c:pt>
                <c:pt idx="60">
                  <c:v>Midsommar</c:v>
                </c:pt>
                <c:pt idx="61">
                  <c:v>Sleepless in Seattle</c:v>
                </c:pt>
                <c:pt idx="62">
                  <c:v>Edge of Seventeen</c:v>
                </c:pt>
                <c:pt idx="63">
                  <c:v>La La Land</c:v>
                </c:pt>
                <c:pt idx="64">
                  <c:v>Where The Crawdads Sing </c:v>
                </c:pt>
              </c:strCache>
            </c:strRef>
          </c:cat>
          <c:val>
            <c:numRef>
              <c:f>Workspace!$K$2:$K$66</c:f>
              <c:numCache>
                <c:formatCode>General</c:formatCode>
                <c:ptCount val="65"/>
                <c:pt idx="0">
                  <c:v>8.6</c:v>
                </c:pt>
                <c:pt idx="1">
                  <c:v>8.3000000000000007</c:v>
                </c:pt>
                <c:pt idx="2">
                  <c:v>9.1</c:v>
                </c:pt>
                <c:pt idx="3">
                  <c:v>7.1</c:v>
                </c:pt>
                <c:pt idx="4">
                  <c:v>8.9</c:v>
                </c:pt>
                <c:pt idx="5">
                  <c:v>8.1</c:v>
                </c:pt>
                <c:pt idx="6">
                  <c:v>8.3000000000000007</c:v>
                </c:pt>
                <c:pt idx="7">
                  <c:v>7.6</c:v>
                </c:pt>
                <c:pt idx="8">
                  <c:v>8.6</c:v>
                </c:pt>
                <c:pt idx="9">
                  <c:v>6.6</c:v>
                </c:pt>
                <c:pt idx="10">
                  <c:v>8.4</c:v>
                </c:pt>
                <c:pt idx="11">
                  <c:v>6.8</c:v>
                </c:pt>
                <c:pt idx="12">
                  <c:v>8.9</c:v>
                </c:pt>
                <c:pt idx="13">
                  <c:v>7.1</c:v>
                </c:pt>
                <c:pt idx="14">
                  <c:v>8.4</c:v>
                </c:pt>
                <c:pt idx="15">
                  <c:v>8.3000000000000007</c:v>
                </c:pt>
                <c:pt idx="16">
                  <c:v>9.1</c:v>
                </c:pt>
                <c:pt idx="17">
                  <c:v>7.9</c:v>
                </c:pt>
                <c:pt idx="18">
                  <c:v>6.9</c:v>
                </c:pt>
                <c:pt idx="19">
                  <c:v>8.9</c:v>
                </c:pt>
                <c:pt idx="20">
                  <c:v>5.8</c:v>
                </c:pt>
                <c:pt idx="21">
                  <c:v>7.5</c:v>
                </c:pt>
                <c:pt idx="22">
                  <c:v>8.3000000000000007</c:v>
                </c:pt>
                <c:pt idx="23">
                  <c:v>7.5</c:v>
                </c:pt>
                <c:pt idx="24">
                  <c:v>6.9</c:v>
                </c:pt>
                <c:pt idx="25">
                  <c:v>7.4</c:v>
                </c:pt>
                <c:pt idx="26">
                  <c:v>7.6</c:v>
                </c:pt>
                <c:pt idx="27">
                  <c:v>8.6</c:v>
                </c:pt>
                <c:pt idx="28">
                  <c:v>7.2</c:v>
                </c:pt>
                <c:pt idx="29">
                  <c:v>9.4</c:v>
                </c:pt>
                <c:pt idx="30">
                  <c:v>8</c:v>
                </c:pt>
                <c:pt idx="31">
                  <c:v>8.5</c:v>
                </c:pt>
                <c:pt idx="32">
                  <c:v>8.4</c:v>
                </c:pt>
                <c:pt idx="33">
                  <c:v>7.4</c:v>
                </c:pt>
                <c:pt idx="34">
                  <c:v>7.3</c:v>
                </c:pt>
                <c:pt idx="35">
                  <c:v>4.5999999999999996</c:v>
                </c:pt>
                <c:pt idx="36">
                  <c:v>6.7</c:v>
                </c:pt>
                <c:pt idx="37">
                  <c:v>8</c:v>
                </c:pt>
                <c:pt idx="38">
                  <c:v>7.5</c:v>
                </c:pt>
                <c:pt idx="39">
                  <c:v>6.6</c:v>
                </c:pt>
                <c:pt idx="40">
                  <c:v>6.3</c:v>
                </c:pt>
                <c:pt idx="41">
                  <c:v>8.6999999999999993</c:v>
                </c:pt>
                <c:pt idx="42">
                  <c:v>9.4</c:v>
                </c:pt>
                <c:pt idx="43">
                  <c:v>8</c:v>
                </c:pt>
                <c:pt idx="44">
                  <c:v>8.4</c:v>
                </c:pt>
                <c:pt idx="45">
                  <c:v>6.4</c:v>
                </c:pt>
                <c:pt idx="46">
                  <c:v>7.9</c:v>
                </c:pt>
                <c:pt idx="47">
                  <c:v>6</c:v>
                </c:pt>
                <c:pt idx="48">
                  <c:v>8.6</c:v>
                </c:pt>
                <c:pt idx="49">
                  <c:v>6</c:v>
                </c:pt>
                <c:pt idx="50">
                  <c:v>9</c:v>
                </c:pt>
                <c:pt idx="51">
                  <c:v>5.3</c:v>
                </c:pt>
                <c:pt idx="52">
                  <c:v>8.9</c:v>
                </c:pt>
                <c:pt idx="53">
                  <c:v>6.3</c:v>
                </c:pt>
                <c:pt idx="54">
                  <c:v>5.8</c:v>
                </c:pt>
                <c:pt idx="55">
                  <c:v>9.4</c:v>
                </c:pt>
                <c:pt idx="56">
                  <c:v>5</c:v>
                </c:pt>
                <c:pt idx="57">
                  <c:v>7.5</c:v>
                </c:pt>
                <c:pt idx="58">
                  <c:v>5.7</c:v>
                </c:pt>
                <c:pt idx="59">
                  <c:v>8.1</c:v>
                </c:pt>
                <c:pt idx="60">
                  <c:v>6.3</c:v>
                </c:pt>
                <c:pt idx="61">
                  <c:v>7.5</c:v>
                </c:pt>
                <c:pt idx="62">
                  <c:v>7.3</c:v>
                </c:pt>
                <c:pt idx="63">
                  <c:v>8.1</c:v>
                </c:pt>
                <c:pt idx="64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DF-4A23-BE4B-F36E26A0F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926063"/>
        <c:axId val="2098140031"/>
      </c:lineChart>
      <c:catAx>
        <c:axId val="170792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2098140031"/>
        <c:crosses val="autoZero"/>
        <c:auto val="1"/>
        <c:lblAlgn val="ctr"/>
        <c:lblOffset val="100"/>
        <c:noMultiLvlLbl val="0"/>
      </c:catAx>
      <c:valAx>
        <c:axId val="2098140031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7926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1"/>
                </a:solidFill>
                <a:latin typeface="Bahnschrift SemiBold" panose="020B0502040204020203" pitchFamily="34" charset="0"/>
              </a:rPr>
              <a:t>ONLY NEW MOVIES</a:t>
            </a:r>
            <a:r>
              <a:rPr lang="en-US" sz="1800" baseline="0">
                <a:solidFill>
                  <a:schemeClr val="tx1"/>
                </a:solidFill>
                <a:latin typeface="Bahnschrift SemiBold" panose="020B0502040204020203" pitchFamily="34" charset="0"/>
              </a:rPr>
              <a:t> 2024</a:t>
            </a:r>
            <a:endParaRPr lang="en-US" sz="1800">
              <a:solidFill>
                <a:schemeClr val="tx1"/>
              </a:solidFill>
              <a:latin typeface="Bahnschrift SemiBold" panose="020B050204020402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Me</c:v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Workspace!$Q$2:$Q$39</c:f>
              <c:strCache>
                <c:ptCount val="38"/>
                <c:pt idx="0">
                  <c:v>Little Miss Sunshine</c:v>
                </c:pt>
                <c:pt idx="1">
                  <c:v>For Keeps</c:v>
                </c:pt>
                <c:pt idx="2">
                  <c:v>Girl, Interrupted</c:v>
                </c:pt>
                <c:pt idx="3">
                  <c:v>Forgetting Sarah Marshall</c:v>
                </c:pt>
                <c:pt idx="4">
                  <c:v>St. Elmo's Fire</c:v>
                </c:pt>
                <c:pt idx="5">
                  <c:v>Saltburn</c:v>
                </c:pt>
                <c:pt idx="6">
                  <c:v>Black Swan</c:v>
                </c:pt>
                <c:pt idx="7">
                  <c:v>Birdbox</c:v>
                </c:pt>
                <c:pt idx="8">
                  <c:v>Barbie</c:v>
                </c:pt>
                <c:pt idx="9">
                  <c:v>Don't Worry Darling</c:v>
                </c:pt>
                <c:pt idx="10">
                  <c:v>Kicking and Screaming</c:v>
                </c:pt>
                <c:pt idx="11">
                  <c:v>Zombieland</c:v>
                </c:pt>
                <c:pt idx="12">
                  <c:v>The Devil Wears Prada</c:v>
                </c:pt>
                <c:pt idx="13">
                  <c:v>Matilda</c:v>
                </c:pt>
                <c:pt idx="14">
                  <c:v>Murder Mystery 2</c:v>
                </c:pt>
                <c:pt idx="15">
                  <c:v>Fast Times at RM</c:v>
                </c:pt>
                <c:pt idx="16">
                  <c:v>Road House</c:v>
                </c:pt>
                <c:pt idx="17">
                  <c:v>But I'm a Cheerleader</c:v>
                </c:pt>
                <c:pt idx="18">
                  <c:v>Neighbors</c:v>
                </c:pt>
                <c:pt idx="19">
                  <c:v>No Hard Feelings</c:v>
                </c:pt>
                <c:pt idx="20">
                  <c:v>American Graffiti</c:v>
                </c:pt>
                <c:pt idx="21">
                  <c:v>The Last Letter from Your Lover</c:v>
                </c:pt>
                <c:pt idx="22">
                  <c:v>Vengence</c:v>
                </c:pt>
                <c:pt idx="23">
                  <c:v>Ballads Of Songbirds and Snakes</c:v>
                </c:pt>
                <c:pt idx="24">
                  <c:v>This is Where I leave You</c:v>
                </c:pt>
                <c:pt idx="25">
                  <c:v>Theater Camp</c:v>
                </c:pt>
                <c:pt idx="26">
                  <c:v>Magic Mike</c:v>
                </c:pt>
                <c:pt idx="27">
                  <c:v>Old</c:v>
                </c:pt>
                <c:pt idx="28">
                  <c:v>The Vow</c:v>
                </c:pt>
                <c:pt idx="29">
                  <c:v>Animal House</c:v>
                </c:pt>
                <c:pt idx="30">
                  <c:v>Spiderverse</c:v>
                </c:pt>
                <c:pt idx="31">
                  <c:v>The House Bunny</c:v>
                </c:pt>
                <c:pt idx="32">
                  <c:v>Lolita</c:v>
                </c:pt>
                <c:pt idx="33">
                  <c:v>The Outlaws</c:v>
                </c:pt>
                <c:pt idx="34">
                  <c:v>A Rainy Day in New York</c:v>
                </c:pt>
                <c:pt idx="35">
                  <c:v>Midsommar</c:v>
                </c:pt>
                <c:pt idx="36">
                  <c:v>Sleepless in Seattle</c:v>
                </c:pt>
                <c:pt idx="37">
                  <c:v>Edge of Seventeen</c:v>
                </c:pt>
              </c:strCache>
            </c:strRef>
          </c:cat>
          <c:val>
            <c:numRef>
              <c:f>Workspace!$R$2:$R$39</c:f>
              <c:numCache>
                <c:formatCode>General</c:formatCode>
                <c:ptCount val="38"/>
                <c:pt idx="0">
                  <c:v>9.75</c:v>
                </c:pt>
                <c:pt idx="1">
                  <c:v>9.75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8.5</c:v>
                </c:pt>
                <c:pt idx="6">
                  <c:v>8.5</c:v>
                </c:pt>
                <c:pt idx="7">
                  <c:v>8.25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7.75</c:v>
                </c:pt>
                <c:pt idx="12">
                  <c:v>7.75</c:v>
                </c:pt>
                <c:pt idx="13">
                  <c:v>7.5</c:v>
                </c:pt>
                <c:pt idx="14">
                  <c:v>7.5</c:v>
                </c:pt>
                <c:pt idx="15">
                  <c:v>7.5</c:v>
                </c:pt>
                <c:pt idx="16">
                  <c:v>7.5</c:v>
                </c:pt>
                <c:pt idx="17">
                  <c:v>7.25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6.75</c:v>
                </c:pt>
                <c:pt idx="23">
                  <c:v>6.75</c:v>
                </c:pt>
                <c:pt idx="24">
                  <c:v>6.75</c:v>
                </c:pt>
                <c:pt idx="25">
                  <c:v>6.75</c:v>
                </c:pt>
                <c:pt idx="26">
                  <c:v>6.75</c:v>
                </c:pt>
                <c:pt idx="27">
                  <c:v>6.5</c:v>
                </c:pt>
                <c:pt idx="28">
                  <c:v>6</c:v>
                </c:pt>
                <c:pt idx="29">
                  <c:v>6</c:v>
                </c:pt>
                <c:pt idx="30">
                  <c:v>5.5</c:v>
                </c:pt>
                <c:pt idx="31">
                  <c:v>5.25</c:v>
                </c:pt>
                <c:pt idx="32">
                  <c:v>5</c:v>
                </c:pt>
                <c:pt idx="33">
                  <c:v>4.75</c:v>
                </c:pt>
                <c:pt idx="34">
                  <c:v>4.75</c:v>
                </c:pt>
                <c:pt idx="35">
                  <c:v>4.5</c:v>
                </c:pt>
                <c:pt idx="36">
                  <c:v>4</c:v>
                </c:pt>
                <c:pt idx="3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D7-40D0-875B-6D0EE44E9578}"/>
            </c:ext>
          </c:extLst>
        </c:ser>
        <c:ser>
          <c:idx val="1"/>
          <c:order val="1"/>
          <c:tx>
            <c:v>Tomatometer</c:v>
          </c:tx>
          <c:spPr>
            <a:ln w="31750" cap="rnd">
              <a:solidFill>
                <a:srgbClr val="EA68B5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EA68B5"/>
              </a:solidFill>
              <a:ln w="9525">
                <a:noFill/>
              </a:ln>
              <a:effectLst/>
            </c:spPr>
          </c:marker>
          <c:cat>
            <c:strRef>
              <c:f>Workspace!$Q$2:$Q$39</c:f>
              <c:strCache>
                <c:ptCount val="38"/>
                <c:pt idx="0">
                  <c:v>Little Miss Sunshine</c:v>
                </c:pt>
                <c:pt idx="1">
                  <c:v>For Keeps</c:v>
                </c:pt>
                <c:pt idx="2">
                  <c:v>Girl, Interrupted</c:v>
                </c:pt>
                <c:pt idx="3">
                  <c:v>Forgetting Sarah Marshall</c:v>
                </c:pt>
                <c:pt idx="4">
                  <c:v>St. Elmo's Fire</c:v>
                </c:pt>
                <c:pt idx="5">
                  <c:v>Saltburn</c:v>
                </c:pt>
                <c:pt idx="6">
                  <c:v>Black Swan</c:v>
                </c:pt>
                <c:pt idx="7">
                  <c:v>Birdbox</c:v>
                </c:pt>
                <c:pt idx="8">
                  <c:v>Barbie</c:v>
                </c:pt>
                <c:pt idx="9">
                  <c:v>Don't Worry Darling</c:v>
                </c:pt>
                <c:pt idx="10">
                  <c:v>Kicking and Screaming</c:v>
                </c:pt>
                <c:pt idx="11">
                  <c:v>Zombieland</c:v>
                </c:pt>
                <c:pt idx="12">
                  <c:v>The Devil Wears Prada</c:v>
                </c:pt>
                <c:pt idx="13">
                  <c:v>Matilda</c:v>
                </c:pt>
                <c:pt idx="14">
                  <c:v>Murder Mystery 2</c:v>
                </c:pt>
                <c:pt idx="15">
                  <c:v>Fast Times at RM</c:v>
                </c:pt>
                <c:pt idx="16">
                  <c:v>Road House</c:v>
                </c:pt>
                <c:pt idx="17">
                  <c:v>But I'm a Cheerleader</c:v>
                </c:pt>
                <c:pt idx="18">
                  <c:v>Neighbors</c:v>
                </c:pt>
                <c:pt idx="19">
                  <c:v>No Hard Feelings</c:v>
                </c:pt>
                <c:pt idx="20">
                  <c:v>American Graffiti</c:v>
                </c:pt>
                <c:pt idx="21">
                  <c:v>The Last Letter from Your Lover</c:v>
                </c:pt>
                <c:pt idx="22">
                  <c:v>Vengence</c:v>
                </c:pt>
                <c:pt idx="23">
                  <c:v>Ballads Of Songbirds and Snakes</c:v>
                </c:pt>
                <c:pt idx="24">
                  <c:v>This is Where I leave You</c:v>
                </c:pt>
                <c:pt idx="25">
                  <c:v>Theater Camp</c:v>
                </c:pt>
                <c:pt idx="26">
                  <c:v>Magic Mike</c:v>
                </c:pt>
                <c:pt idx="27">
                  <c:v>Old</c:v>
                </c:pt>
                <c:pt idx="28">
                  <c:v>The Vow</c:v>
                </c:pt>
                <c:pt idx="29">
                  <c:v>Animal House</c:v>
                </c:pt>
                <c:pt idx="30">
                  <c:v>Spiderverse</c:v>
                </c:pt>
                <c:pt idx="31">
                  <c:v>The House Bunny</c:v>
                </c:pt>
                <c:pt idx="32">
                  <c:v>Lolita</c:v>
                </c:pt>
                <c:pt idx="33">
                  <c:v>The Outlaws</c:v>
                </c:pt>
                <c:pt idx="34">
                  <c:v>A Rainy Day in New York</c:v>
                </c:pt>
                <c:pt idx="35">
                  <c:v>Midsommar</c:v>
                </c:pt>
                <c:pt idx="36">
                  <c:v>Sleepless in Seattle</c:v>
                </c:pt>
                <c:pt idx="37">
                  <c:v>Edge of Seventeen</c:v>
                </c:pt>
              </c:strCache>
            </c:strRef>
          </c:cat>
          <c:val>
            <c:numRef>
              <c:f>Workspace!$S$2:$S$39</c:f>
              <c:numCache>
                <c:formatCode>General</c:formatCode>
                <c:ptCount val="38"/>
                <c:pt idx="0">
                  <c:v>9.1</c:v>
                </c:pt>
                <c:pt idx="1">
                  <c:v>1.7</c:v>
                </c:pt>
                <c:pt idx="2">
                  <c:v>6.3</c:v>
                </c:pt>
                <c:pt idx="3">
                  <c:v>8.3000000000000007</c:v>
                </c:pt>
                <c:pt idx="4">
                  <c:v>4.2</c:v>
                </c:pt>
                <c:pt idx="5">
                  <c:v>7.2</c:v>
                </c:pt>
                <c:pt idx="6">
                  <c:v>8.5</c:v>
                </c:pt>
                <c:pt idx="7">
                  <c:v>6.4</c:v>
                </c:pt>
                <c:pt idx="8">
                  <c:v>8.8000000000000007</c:v>
                </c:pt>
                <c:pt idx="9">
                  <c:v>3.8</c:v>
                </c:pt>
                <c:pt idx="10">
                  <c:v>5.7</c:v>
                </c:pt>
                <c:pt idx="11">
                  <c:v>8.9</c:v>
                </c:pt>
                <c:pt idx="12">
                  <c:v>7.5</c:v>
                </c:pt>
                <c:pt idx="13">
                  <c:v>9.1999999999999993</c:v>
                </c:pt>
                <c:pt idx="14">
                  <c:v>4.5</c:v>
                </c:pt>
                <c:pt idx="15">
                  <c:v>7.8</c:v>
                </c:pt>
                <c:pt idx="16">
                  <c:v>4.0999999999999996</c:v>
                </c:pt>
                <c:pt idx="17">
                  <c:v>4.2</c:v>
                </c:pt>
                <c:pt idx="18">
                  <c:v>7.3</c:v>
                </c:pt>
                <c:pt idx="19">
                  <c:v>7.1</c:v>
                </c:pt>
                <c:pt idx="20">
                  <c:v>9.5</c:v>
                </c:pt>
                <c:pt idx="21">
                  <c:v>5.5</c:v>
                </c:pt>
                <c:pt idx="22">
                  <c:v>8.1</c:v>
                </c:pt>
                <c:pt idx="23">
                  <c:v>6.6</c:v>
                </c:pt>
                <c:pt idx="24">
                  <c:v>4.4000000000000004</c:v>
                </c:pt>
                <c:pt idx="25">
                  <c:v>8.5</c:v>
                </c:pt>
                <c:pt idx="26">
                  <c:v>7.8</c:v>
                </c:pt>
                <c:pt idx="27">
                  <c:v>5</c:v>
                </c:pt>
                <c:pt idx="28">
                  <c:v>3.2</c:v>
                </c:pt>
                <c:pt idx="29">
                  <c:v>9.1</c:v>
                </c:pt>
                <c:pt idx="30">
                  <c:v>9.5</c:v>
                </c:pt>
                <c:pt idx="31">
                  <c:v>4.3</c:v>
                </c:pt>
                <c:pt idx="32">
                  <c:v>6.9</c:v>
                </c:pt>
                <c:pt idx="33">
                  <c:v>8</c:v>
                </c:pt>
                <c:pt idx="34">
                  <c:v>4.7</c:v>
                </c:pt>
                <c:pt idx="35">
                  <c:v>8.3000000000000007</c:v>
                </c:pt>
                <c:pt idx="36">
                  <c:v>7.5</c:v>
                </c:pt>
                <c:pt idx="3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7-40D0-875B-6D0EE44E9578}"/>
            </c:ext>
          </c:extLst>
        </c:ser>
        <c:ser>
          <c:idx val="2"/>
          <c:order val="2"/>
          <c:tx>
            <c:v>Audience</c:v>
          </c:tx>
          <c:spPr>
            <a:ln w="31750" cap="rnd">
              <a:solidFill>
                <a:srgbClr val="75DBFF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75DBFF"/>
              </a:solidFill>
              <a:ln w="9525">
                <a:noFill/>
              </a:ln>
              <a:effectLst/>
            </c:spPr>
          </c:marker>
          <c:cat>
            <c:strRef>
              <c:f>Workspace!$Q$2:$Q$39</c:f>
              <c:strCache>
                <c:ptCount val="38"/>
                <c:pt idx="0">
                  <c:v>Little Miss Sunshine</c:v>
                </c:pt>
                <c:pt idx="1">
                  <c:v>For Keeps</c:v>
                </c:pt>
                <c:pt idx="2">
                  <c:v>Girl, Interrupted</c:v>
                </c:pt>
                <c:pt idx="3">
                  <c:v>Forgetting Sarah Marshall</c:v>
                </c:pt>
                <c:pt idx="4">
                  <c:v>St. Elmo's Fire</c:v>
                </c:pt>
                <c:pt idx="5">
                  <c:v>Saltburn</c:v>
                </c:pt>
                <c:pt idx="6">
                  <c:v>Black Swan</c:v>
                </c:pt>
                <c:pt idx="7">
                  <c:v>Birdbox</c:v>
                </c:pt>
                <c:pt idx="8">
                  <c:v>Barbie</c:v>
                </c:pt>
                <c:pt idx="9">
                  <c:v>Don't Worry Darling</c:v>
                </c:pt>
                <c:pt idx="10">
                  <c:v>Kicking and Screaming</c:v>
                </c:pt>
                <c:pt idx="11">
                  <c:v>Zombieland</c:v>
                </c:pt>
                <c:pt idx="12">
                  <c:v>The Devil Wears Prada</c:v>
                </c:pt>
                <c:pt idx="13">
                  <c:v>Matilda</c:v>
                </c:pt>
                <c:pt idx="14">
                  <c:v>Murder Mystery 2</c:v>
                </c:pt>
                <c:pt idx="15">
                  <c:v>Fast Times at RM</c:v>
                </c:pt>
                <c:pt idx="16">
                  <c:v>Road House</c:v>
                </c:pt>
                <c:pt idx="17">
                  <c:v>But I'm a Cheerleader</c:v>
                </c:pt>
                <c:pt idx="18">
                  <c:v>Neighbors</c:v>
                </c:pt>
                <c:pt idx="19">
                  <c:v>No Hard Feelings</c:v>
                </c:pt>
                <c:pt idx="20">
                  <c:v>American Graffiti</c:v>
                </c:pt>
                <c:pt idx="21">
                  <c:v>The Last Letter from Your Lover</c:v>
                </c:pt>
                <c:pt idx="22">
                  <c:v>Vengence</c:v>
                </c:pt>
                <c:pt idx="23">
                  <c:v>Ballads Of Songbirds and Snakes</c:v>
                </c:pt>
                <c:pt idx="24">
                  <c:v>This is Where I leave You</c:v>
                </c:pt>
                <c:pt idx="25">
                  <c:v>Theater Camp</c:v>
                </c:pt>
                <c:pt idx="26">
                  <c:v>Magic Mike</c:v>
                </c:pt>
                <c:pt idx="27">
                  <c:v>Old</c:v>
                </c:pt>
                <c:pt idx="28">
                  <c:v>The Vow</c:v>
                </c:pt>
                <c:pt idx="29">
                  <c:v>Animal House</c:v>
                </c:pt>
                <c:pt idx="30">
                  <c:v>Spiderverse</c:v>
                </c:pt>
                <c:pt idx="31">
                  <c:v>The House Bunny</c:v>
                </c:pt>
                <c:pt idx="32">
                  <c:v>Lolita</c:v>
                </c:pt>
                <c:pt idx="33">
                  <c:v>The Outlaws</c:v>
                </c:pt>
                <c:pt idx="34">
                  <c:v>A Rainy Day in New York</c:v>
                </c:pt>
                <c:pt idx="35">
                  <c:v>Midsommar</c:v>
                </c:pt>
                <c:pt idx="36">
                  <c:v>Sleepless in Seattle</c:v>
                </c:pt>
                <c:pt idx="37">
                  <c:v>Edge of Seventeen</c:v>
                </c:pt>
              </c:strCache>
            </c:strRef>
          </c:cat>
          <c:val>
            <c:numRef>
              <c:f>Workspace!$T$2:$T$39</c:f>
              <c:numCache>
                <c:formatCode>General</c:formatCode>
                <c:ptCount val="38"/>
                <c:pt idx="0">
                  <c:v>9.1</c:v>
                </c:pt>
                <c:pt idx="1">
                  <c:v>7.1</c:v>
                </c:pt>
                <c:pt idx="2">
                  <c:v>8.4</c:v>
                </c:pt>
                <c:pt idx="3">
                  <c:v>7.6</c:v>
                </c:pt>
                <c:pt idx="4">
                  <c:v>6.8</c:v>
                </c:pt>
                <c:pt idx="5">
                  <c:v>7.9</c:v>
                </c:pt>
                <c:pt idx="6">
                  <c:v>8.4</c:v>
                </c:pt>
                <c:pt idx="7">
                  <c:v>5.8</c:v>
                </c:pt>
                <c:pt idx="8">
                  <c:v>8.3000000000000007</c:v>
                </c:pt>
                <c:pt idx="9">
                  <c:v>7.4</c:v>
                </c:pt>
                <c:pt idx="10">
                  <c:v>7.5</c:v>
                </c:pt>
                <c:pt idx="11">
                  <c:v>8.6</c:v>
                </c:pt>
                <c:pt idx="12">
                  <c:v>7.6</c:v>
                </c:pt>
                <c:pt idx="13">
                  <c:v>7.4</c:v>
                </c:pt>
                <c:pt idx="14">
                  <c:v>4.5999999999999996</c:v>
                </c:pt>
                <c:pt idx="15">
                  <c:v>8</c:v>
                </c:pt>
                <c:pt idx="16">
                  <c:v>6.7</c:v>
                </c:pt>
                <c:pt idx="17">
                  <c:v>7.5</c:v>
                </c:pt>
                <c:pt idx="18">
                  <c:v>6.3</c:v>
                </c:pt>
                <c:pt idx="19">
                  <c:v>8.6999999999999993</c:v>
                </c:pt>
                <c:pt idx="20">
                  <c:v>8.4</c:v>
                </c:pt>
                <c:pt idx="21">
                  <c:v>8</c:v>
                </c:pt>
                <c:pt idx="22">
                  <c:v>8.6</c:v>
                </c:pt>
                <c:pt idx="23">
                  <c:v>9</c:v>
                </c:pt>
                <c:pt idx="24">
                  <c:v>6</c:v>
                </c:pt>
                <c:pt idx="25">
                  <c:v>7.9</c:v>
                </c:pt>
                <c:pt idx="26">
                  <c:v>6</c:v>
                </c:pt>
                <c:pt idx="27">
                  <c:v>5.3</c:v>
                </c:pt>
                <c:pt idx="28">
                  <c:v>6.3</c:v>
                </c:pt>
                <c:pt idx="29">
                  <c:v>8.9</c:v>
                </c:pt>
                <c:pt idx="30">
                  <c:v>9.4</c:v>
                </c:pt>
                <c:pt idx="31">
                  <c:v>5</c:v>
                </c:pt>
                <c:pt idx="32">
                  <c:v>7.5</c:v>
                </c:pt>
                <c:pt idx="33">
                  <c:v>8.1</c:v>
                </c:pt>
                <c:pt idx="34">
                  <c:v>5.7</c:v>
                </c:pt>
                <c:pt idx="35">
                  <c:v>6.3</c:v>
                </c:pt>
                <c:pt idx="36">
                  <c:v>7.5</c:v>
                </c:pt>
                <c:pt idx="37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D7-40D0-875B-6D0EE44E9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926063"/>
        <c:axId val="2098140031"/>
      </c:lineChart>
      <c:catAx>
        <c:axId val="170792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2098140031"/>
        <c:crosses val="autoZero"/>
        <c:auto val="1"/>
        <c:lblAlgn val="ctr"/>
        <c:lblOffset val="100"/>
        <c:noMultiLvlLbl val="0"/>
      </c:catAx>
      <c:valAx>
        <c:axId val="2098140031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7926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r>
              <a:rPr lang="en-US" sz="2000">
                <a:solidFill>
                  <a:schemeClr val="tx1"/>
                </a:solidFill>
                <a:latin typeface="Bahnschrift SemiBold" panose="020B0502040204020203" pitchFamily="34" charset="0"/>
              </a:rPr>
              <a:t>Movie Breakdown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Bahnschrift SemiBold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66-4183-A4E8-F875A886B0C2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27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66-4183-A4E8-F875A886B0C2}"/>
              </c:ext>
            </c:extLst>
          </c:dPt>
          <c:dLbls>
            <c:dLbl>
              <c:idx val="0"/>
              <c:layout>
                <c:manualLayout>
                  <c:x val="0.10183972876241068"/>
                  <c:y val="7.46854145547931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66-4183-A4E8-F875A886B0C2}"/>
                </c:ext>
              </c:extLst>
            </c:dLbl>
            <c:dLbl>
              <c:idx val="1"/>
              <c:layout>
                <c:manualLayout>
                  <c:x val="-9.308623618227968E-2"/>
                  <c:y val="-6.64676769984398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66-4183-A4E8-F875A886B0C2}"/>
                </c:ext>
              </c:extLst>
            </c:dLbl>
            <c:spPr>
              <a:solidFill>
                <a:schemeClr val="bg1">
                  <a:alpha val="5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ahnschrift SemiBold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Workspace!$P$82:$P$83</c:f>
              <c:strCache>
                <c:ptCount val="2"/>
                <c:pt idx="0">
                  <c:v>Rewatched/Already Seen</c:v>
                </c:pt>
                <c:pt idx="1">
                  <c:v>New Movies</c:v>
                </c:pt>
              </c:strCache>
            </c:strRef>
          </c:cat>
          <c:val>
            <c:numRef>
              <c:f>Workspace!$Q$82:$Q$83</c:f>
              <c:numCache>
                <c:formatCode>General</c:formatCode>
                <c:ptCount val="2"/>
                <c:pt idx="0">
                  <c:v>0.53521126760563376</c:v>
                </c:pt>
                <c:pt idx="1">
                  <c:v>0.46478873239436624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66-4183-A4E8-F875A886B0C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6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ln>
                <a:noFill/>
              </a:ln>
              <a:solidFill>
                <a:schemeClr val="tx1"/>
              </a:solidFill>
              <a:effectLst/>
              <a:latin typeface="Bahnschrift SemiBold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r>
              <a:rPr lang="en-US" sz="1600"/>
              <a:t>Directors by Gender, Movies I've Watched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EA68B5"/>
            </a:solidFill>
          </c:spPr>
          <c:dPt>
            <c:idx val="0"/>
            <c:bubble3D val="0"/>
            <c:spPr>
              <a:solidFill>
                <a:srgbClr val="75DB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F9-4843-889D-FF6794F74468}"/>
              </c:ext>
            </c:extLst>
          </c:dPt>
          <c:dPt>
            <c:idx val="1"/>
            <c:bubble3D val="0"/>
            <c:spPr>
              <a:solidFill>
                <a:srgbClr val="EA6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9-4843-889D-FF6794F74468}"/>
              </c:ext>
            </c:extLst>
          </c:dPt>
          <c:dLbls>
            <c:dLbl>
              <c:idx val="0"/>
              <c:layout>
                <c:manualLayout>
                  <c:x val="0.14802441530107849"/>
                  <c:y val="-0.11344961578970175"/>
                </c:manualLayout>
              </c:layout>
              <c:spPr>
                <a:solidFill>
                  <a:schemeClr val="bg1">
                    <a:alpha val="5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Bahnschrift SemiBold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27708085663686"/>
                      <c:h val="6.80856785208873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1F9-4843-889D-FF6794F74468}"/>
                </c:ext>
              </c:extLst>
            </c:dLbl>
            <c:dLbl>
              <c:idx val="1"/>
              <c:layout>
                <c:manualLayout>
                  <c:x val="-0.1513029179950994"/>
                  <c:y val="0.12627272394622924"/>
                </c:manualLayout>
              </c:layout>
              <c:spPr>
                <a:solidFill>
                  <a:schemeClr val="bg1">
                    <a:alpha val="5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Bahnschrift SemiBold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250796457405636"/>
                      <c:h val="7.18818316502671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1F9-4843-889D-FF6794F74468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Workspace!$AE$75:$AF$75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Workspace!$AE$76:$AF$76</c:f>
              <c:numCache>
                <c:formatCode>General</c:formatCode>
                <c:ptCount val="2"/>
                <c:pt idx="0">
                  <c:v>0.78431372549019607</c:v>
                </c:pt>
                <c:pt idx="1">
                  <c:v>0.21568627450980393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F9-4843-889D-FF6794F7446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ahnschrift SemiBold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r>
              <a:rPr lang="en-US" sz="1600"/>
              <a:t> Directors by Gender, 2022*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EA68B5"/>
            </a:solidFill>
          </c:spPr>
          <c:dPt>
            <c:idx val="0"/>
            <c:bubble3D val="0"/>
            <c:spPr>
              <a:solidFill>
                <a:srgbClr val="75DB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72-4190-A07C-3E9326CEF1BA}"/>
              </c:ext>
            </c:extLst>
          </c:dPt>
          <c:dPt>
            <c:idx val="1"/>
            <c:bubble3D val="0"/>
            <c:spPr>
              <a:solidFill>
                <a:srgbClr val="EA6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72-4190-A07C-3E9326CEF1BA}"/>
              </c:ext>
            </c:extLst>
          </c:dPt>
          <c:dLbls>
            <c:dLbl>
              <c:idx val="0"/>
              <c:layout>
                <c:manualLayout>
                  <c:x val="0.16465908019997921"/>
                  <c:y val="-0.158360665322745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51715686080405"/>
                      <c:h val="7.82219396232807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572-4190-A07C-3E9326CEF1BA}"/>
                </c:ext>
              </c:extLst>
            </c:dLbl>
            <c:dLbl>
              <c:idx val="1"/>
              <c:layout>
                <c:manualLayout>
                  <c:x val="-0.15160155746259305"/>
                  <c:y val="7.55590009997259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65821619964979"/>
                      <c:h val="8.10583187053987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572-4190-A07C-3E9326CEF1BA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Workspace!$AE$78:$AF$78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Workspace!$AE$79:$AF$79</c:f>
              <c:numCache>
                <c:formatCode>General</c:formatCode>
                <c:ptCount val="2"/>
                <c:pt idx="0">
                  <c:v>0.85399999999999998</c:v>
                </c:pt>
                <c:pt idx="1">
                  <c:v>0.14599999999999999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72-4190-A07C-3E9326CEF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ahnschrift SemiBold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r>
              <a:rPr lang="en-US"/>
              <a:t>Average of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32-4B72-9C68-CE8D894B4213}"/>
              </c:ext>
            </c:extLst>
          </c:dPt>
          <c:dPt>
            <c:idx val="1"/>
            <c:invertIfNegative val="0"/>
            <c:bubble3D val="0"/>
            <c:spPr>
              <a:solidFill>
                <a:srgbClr val="EA68B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32-4B72-9C68-CE8D894B4213}"/>
              </c:ext>
            </c:extLst>
          </c:dPt>
          <c:dPt>
            <c:idx val="2"/>
            <c:invertIfNegative val="0"/>
            <c:bubble3D val="0"/>
            <c:spPr>
              <a:solidFill>
                <a:srgbClr val="FF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32-4B72-9C68-CE8D894B421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36512749123802"/>
                      <c:h val="0.153397078479227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232-4B72-9C68-CE8D894B421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56091794447924"/>
                      <c:h val="0.153397078479227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232-4B72-9C68-CE8D894B42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Workspace!$AI$64:$AI$66</c:f>
              <c:strCache>
                <c:ptCount val="3"/>
                <c:pt idx="0">
                  <c:v>Ranked 9 or Higher</c:v>
                </c:pt>
                <c:pt idx="1">
                  <c:v>Total Average</c:v>
                </c:pt>
                <c:pt idx="2">
                  <c:v>Ranked 5.5 or Less</c:v>
                </c:pt>
              </c:strCache>
            </c:strRef>
          </c:cat>
          <c:val>
            <c:numRef>
              <c:f>Workspace!$AJ$64:$AJ$66</c:f>
              <c:numCache>
                <c:formatCode>0</c:formatCode>
                <c:ptCount val="3"/>
                <c:pt idx="0">
                  <c:v>2006.9166666666667</c:v>
                </c:pt>
                <c:pt idx="1">
                  <c:v>2008.1846153846154</c:v>
                </c:pt>
                <c:pt idx="2">
                  <c:v>2012.7272727272727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2-4B72-9C68-CE8D894B42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"/>
        <c:overlap val="100"/>
        <c:axId val="1926969055"/>
        <c:axId val="2142143663"/>
      </c:barChart>
      <c:catAx>
        <c:axId val="19269690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2142143663"/>
        <c:crosses val="autoZero"/>
        <c:auto val="1"/>
        <c:lblAlgn val="ctr"/>
        <c:lblOffset val="100"/>
        <c:noMultiLvlLbl val="0"/>
      </c:catAx>
      <c:valAx>
        <c:axId val="2142143663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926969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Bahnschrift SemiBold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600" b="0" i="0" u="none" strike="noStrike" kern="1200" spc="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r>
              <a:rPr lang="en-US" sz="1600" b="0" i="0" u="none" strike="noStrike" kern="1200" spc="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rPr>
              <a:t>Audience Vs. 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600" b="0" i="0" u="none" strike="noStrike" kern="1200" spc="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A68B5">
                  <a:alpha val="98000"/>
                </a:srgb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>
                <a:solidFill>
                  <a:schemeClr val="tx1"/>
                </a:solidFill>
                <a:prstDash val="sysDot"/>
                <a:bevel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2.117768455831234E-2"/>
                  <c:y val="0.388277641795126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spc="0" baseline="0">
                      <a:solidFill>
                        <a:sysClr val="windowText" lastClr="000000"/>
                      </a:solidFill>
                      <a:latin typeface="Bahnschrift SemiBold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Workspace!$I$2:$I$66</c:f>
              <c:numCache>
                <c:formatCode>General</c:formatCode>
                <c:ptCount val="65"/>
                <c:pt idx="0">
                  <c:v>10</c:v>
                </c:pt>
                <c:pt idx="1">
                  <c:v>10</c:v>
                </c:pt>
                <c:pt idx="2">
                  <c:v>9.75</c:v>
                </c:pt>
                <c:pt idx="3">
                  <c:v>9.75</c:v>
                </c:pt>
                <c:pt idx="4">
                  <c:v>9.5</c:v>
                </c:pt>
                <c:pt idx="5">
                  <c:v>9.5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8.75</c:v>
                </c:pt>
                <c:pt idx="13">
                  <c:v>8.75</c:v>
                </c:pt>
                <c:pt idx="14">
                  <c:v>8.5</c:v>
                </c:pt>
                <c:pt idx="15">
                  <c:v>8.5</c:v>
                </c:pt>
                <c:pt idx="16">
                  <c:v>8.5</c:v>
                </c:pt>
                <c:pt idx="17">
                  <c:v>8.5</c:v>
                </c:pt>
                <c:pt idx="18">
                  <c:v>8.5</c:v>
                </c:pt>
                <c:pt idx="19">
                  <c:v>8.25</c:v>
                </c:pt>
                <c:pt idx="20">
                  <c:v>8.25</c:v>
                </c:pt>
                <c:pt idx="21">
                  <c:v>8.25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7.75</c:v>
                </c:pt>
                <c:pt idx="27">
                  <c:v>7.75</c:v>
                </c:pt>
                <c:pt idx="28">
                  <c:v>7.75</c:v>
                </c:pt>
                <c:pt idx="29">
                  <c:v>7.75</c:v>
                </c:pt>
                <c:pt idx="30">
                  <c:v>7.5</c:v>
                </c:pt>
                <c:pt idx="31">
                  <c:v>7.5</c:v>
                </c:pt>
                <c:pt idx="32">
                  <c:v>7.5</c:v>
                </c:pt>
                <c:pt idx="33">
                  <c:v>7.5</c:v>
                </c:pt>
                <c:pt idx="34">
                  <c:v>7.5</c:v>
                </c:pt>
                <c:pt idx="35">
                  <c:v>7.5</c:v>
                </c:pt>
                <c:pt idx="36">
                  <c:v>7.5</c:v>
                </c:pt>
                <c:pt idx="37">
                  <c:v>7.25</c:v>
                </c:pt>
                <c:pt idx="38">
                  <c:v>7.25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6.75</c:v>
                </c:pt>
                <c:pt idx="47">
                  <c:v>6.75</c:v>
                </c:pt>
                <c:pt idx="48">
                  <c:v>6.75</c:v>
                </c:pt>
                <c:pt idx="49">
                  <c:v>6.75</c:v>
                </c:pt>
                <c:pt idx="50">
                  <c:v>6.75</c:v>
                </c:pt>
                <c:pt idx="51">
                  <c:v>6.5</c:v>
                </c:pt>
                <c:pt idx="52">
                  <c:v>6</c:v>
                </c:pt>
                <c:pt idx="53">
                  <c:v>6</c:v>
                </c:pt>
                <c:pt idx="54">
                  <c:v>5.5</c:v>
                </c:pt>
                <c:pt idx="55">
                  <c:v>5.5</c:v>
                </c:pt>
                <c:pt idx="56">
                  <c:v>5.25</c:v>
                </c:pt>
                <c:pt idx="57">
                  <c:v>5</c:v>
                </c:pt>
                <c:pt idx="58">
                  <c:v>4.75</c:v>
                </c:pt>
                <c:pt idx="59">
                  <c:v>4.75</c:v>
                </c:pt>
                <c:pt idx="60">
                  <c:v>4.5</c:v>
                </c:pt>
                <c:pt idx="61">
                  <c:v>4</c:v>
                </c:pt>
                <c:pt idx="62">
                  <c:v>4</c:v>
                </c:pt>
                <c:pt idx="63">
                  <c:v>3.5</c:v>
                </c:pt>
                <c:pt idx="64">
                  <c:v>3.5</c:v>
                </c:pt>
              </c:numCache>
            </c:numRef>
          </c:xVal>
          <c:yVal>
            <c:numRef>
              <c:f>Workspace!$K$2:$K$66</c:f>
              <c:numCache>
                <c:formatCode>General</c:formatCode>
                <c:ptCount val="65"/>
                <c:pt idx="0">
                  <c:v>8.6</c:v>
                </c:pt>
                <c:pt idx="1">
                  <c:v>8.3000000000000007</c:v>
                </c:pt>
                <c:pt idx="2">
                  <c:v>9.1</c:v>
                </c:pt>
                <c:pt idx="3">
                  <c:v>7.1</c:v>
                </c:pt>
                <c:pt idx="4">
                  <c:v>8.9</c:v>
                </c:pt>
                <c:pt idx="5">
                  <c:v>8.1</c:v>
                </c:pt>
                <c:pt idx="6">
                  <c:v>8.3000000000000007</c:v>
                </c:pt>
                <c:pt idx="7">
                  <c:v>7.6</c:v>
                </c:pt>
                <c:pt idx="8">
                  <c:v>8.6</c:v>
                </c:pt>
                <c:pt idx="9">
                  <c:v>6.6</c:v>
                </c:pt>
                <c:pt idx="10">
                  <c:v>8.4</c:v>
                </c:pt>
                <c:pt idx="11">
                  <c:v>6.8</c:v>
                </c:pt>
                <c:pt idx="12">
                  <c:v>8.9</c:v>
                </c:pt>
                <c:pt idx="13">
                  <c:v>7.1</c:v>
                </c:pt>
                <c:pt idx="14">
                  <c:v>8.4</c:v>
                </c:pt>
                <c:pt idx="15">
                  <c:v>8.3000000000000007</c:v>
                </c:pt>
                <c:pt idx="16">
                  <c:v>9.1</c:v>
                </c:pt>
                <c:pt idx="17">
                  <c:v>7.9</c:v>
                </c:pt>
                <c:pt idx="18">
                  <c:v>6.9</c:v>
                </c:pt>
                <c:pt idx="19">
                  <c:v>8.9</c:v>
                </c:pt>
                <c:pt idx="20">
                  <c:v>5.8</c:v>
                </c:pt>
                <c:pt idx="21">
                  <c:v>7.5</c:v>
                </c:pt>
                <c:pt idx="22">
                  <c:v>8.3000000000000007</c:v>
                </c:pt>
                <c:pt idx="23">
                  <c:v>7.5</c:v>
                </c:pt>
                <c:pt idx="24">
                  <c:v>6.9</c:v>
                </c:pt>
                <c:pt idx="25">
                  <c:v>7.4</c:v>
                </c:pt>
                <c:pt idx="26">
                  <c:v>7.6</c:v>
                </c:pt>
                <c:pt idx="27">
                  <c:v>8.6</c:v>
                </c:pt>
                <c:pt idx="28">
                  <c:v>7.2</c:v>
                </c:pt>
                <c:pt idx="29">
                  <c:v>9.4</c:v>
                </c:pt>
                <c:pt idx="30">
                  <c:v>8</c:v>
                </c:pt>
                <c:pt idx="31">
                  <c:v>8.5</c:v>
                </c:pt>
                <c:pt idx="32">
                  <c:v>8.4</c:v>
                </c:pt>
                <c:pt idx="33">
                  <c:v>7.4</c:v>
                </c:pt>
                <c:pt idx="34">
                  <c:v>7.3</c:v>
                </c:pt>
                <c:pt idx="35">
                  <c:v>4.5999999999999996</c:v>
                </c:pt>
                <c:pt idx="36">
                  <c:v>6.7</c:v>
                </c:pt>
                <c:pt idx="37">
                  <c:v>8</c:v>
                </c:pt>
                <c:pt idx="38">
                  <c:v>7.5</c:v>
                </c:pt>
                <c:pt idx="39">
                  <c:v>6.6</c:v>
                </c:pt>
                <c:pt idx="40">
                  <c:v>6.3</c:v>
                </c:pt>
                <c:pt idx="41">
                  <c:v>8.6999999999999993</c:v>
                </c:pt>
                <c:pt idx="42">
                  <c:v>9.4</c:v>
                </c:pt>
                <c:pt idx="43">
                  <c:v>8</c:v>
                </c:pt>
                <c:pt idx="44">
                  <c:v>8.4</c:v>
                </c:pt>
                <c:pt idx="45">
                  <c:v>6.4</c:v>
                </c:pt>
                <c:pt idx="46">
                  <c:v>7.9</c:v>
                </c:pt>
                <c:pt idx="47">
                  <c:v>6</c:v>
                </c:pt>
                <c:pt idx="48">
                  <c:v>8.6</c:v>
                </c:pt>
                <c:pt idx="49">
                  <c:v>6</c:v>
                </c:pt>
                <c:pt idx="50">
                  <c:v>9</c:v>
                </c:pt>
                <c:pt idx="51">
                  <c:v>5.3</c:v>
                </c:pt>
                <c:pt idx="52">
                  <c:v>8.9</c:v>
                </c:pt>
                <c:pt idx="53">
                  <c:v>6.3</c:v>
                </c:pt>
                <c:pt idx="54">
                  <c:v>5.8</c:v>
                </c:pt>
                <c:pt idx="55">
                  <c:v>9.4</c:v>
                </c:pt>
                <c:pt idx="56">
                  <c:v>5</c:v>
                </c:pt>
                <c:pt idx="57">
                  <c:v>7.5</c:v>
                </c:pt>
                <c:pt idx="58">
                  <c:v>5.7</c:v>
                </c:pt>
                <c:pt idx="59">
                  <c:v>8.1</c:v>
                </c:pt>
                <c:pt idx="60">
                  <c:v>6.3</c:v>
                </c:pt>
                <c:pt idx="61">
                  <c:v>7.5</c:v>
                </c:pt>
                <c:pt idx="62">
                  <c:v>7.3</c:v>
                </c:pt>
                <c:pt idx="63">
                  <c:v>8.1</c:v>
                </c:pt>
                <c:pt idx="64">
                  <c:v>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C8-4F8F-AA27-BA6F0745D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5137087"/>
        <c:axId val="195103072"/>
      </c:scatterChart>
      <c:valAx>
        <c:axId val="1665137087"/>
        <c:scaling>
          <c:orientation val="minMax"/>
          <c:max val="10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defRPr>
                </a:pPr>
                <a:r>
                  <a: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rPr>
                  <a:t>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US" sz="1400" b="0" i="0" u="none" strike="noStrike" kern="1200" spc="0" baseline="0">
                  <a:solidFill>
                    <a:sysClr val="windowText" lastClr="000000"/>
                  </a:solidFill>
                  <a:latin typeface="Bahnschrift SemiBold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95103072"/>
        <c:crosses val="autoZero"/>
        <c:crossBetween val="midCat"/>
        <c:majorUnit val="1"/>
      </c:valAx>
      <c:valAx>
        <c:axId val="195103072"/>
        <c:scaling>
          <c:orientation val="minMax"/>
          <c:max val="1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defRPr>
                </a:pPr>
                <a:r>
                  <a: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rPr>
                  <a:t>Audience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400" b="0" i="0" u="none" strike="noStrike" kern="1200" spc="0" baseline="0">
                  <a:solidFill>
                    <a:sysClr val="windowText" lastClr="000000"/>
                  </a:solidFill>
                  <a:latin typeface="Bahnschrift SemiBold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665137087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600" b="0" i="0" u="none" strike="noStrike" kern="1200" spc="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r>
              <a:rPr lang="en-US" sz="1600" b="0" i="0" u="none" strike="noStrike" kern="1200" spc="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rPr>
              <a:t>Audience Vs. Tomatometer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600" b="0" i="0" u="none" strike="noStrike" kern="1200" spc="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Workspace!$K$1</c:f>
              <c:strCache>
                <c:ptCount val="1"/>
                <c:pt idx="0">
                  <c:v>Audience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92D050"/>
              </a:solidFill>
              <a:ln w="9525">
                <a:solidFill>
                  <a:srgbClr val="FFFFFF"/>
                </a:solidFill>
                <a:prstDash val="solid"/>
              </a:ln>
              <a:effectLst/>
            </c:spPr>
          </c:marker>
          <c:trendline>
            <c:spPr>
              <a:ln w="19050" cap="rnd">
                <a:solidFill>
                  <a:srgbClr val="ED733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7.5689615201538524E-2"/>
                  <c:y val="0.400092175419675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ahnschrift SemiBold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Workspace!$J$2:$J$66</c:f>
              <c:numCache>
                <c:formatCode>General</c:formatCode>
                <c:ptCount val="65"/>
                <c:pt idx="0">
                  <c:v>9.4</c:v>
                </c:pt>
                <c:pt idx="1">
                  <c:v>8.1999999999999993</c:v>
                </c:pt>
                <c:pt idx="2">
                  <c:v>9.1</c:v>
                </c:pt>
                <c:pt idx="3">
                  <c:v>1.7</c:v>
                </c:pt>
                <c:pt idx="4">
                  <c:v>9</c:v>
                </c:pt>
                <c:pt idx="5">
                  <c:v>8.4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7.3</c:v>
                </c:pt>
                <c:pt idx="9">
                  <c:v>7</c:v>
                </c:pt>
                <c:pt idx="10">
                  <c:v>6.3</c:v>
                </c:pt>
                <c:pt idx="11">
                  <c:v>4.2</c:v>
                </c:pt>
                <c:pt idx="12">
                  <c:v>7.6</c:v>
                </c:pt>
                <c:pt idx="13">
                  <c:v>7</c:v>
                </c:pt>
                <c:pt idx="14">
                  <c:v>8.5</c:v>
                </c:pt>
                <c:pt idx="15">
                  <c:v>8</c:v>
                </c:pt>
                <c:pt idx="16">
                  <c:v>8.3000000000000007</c:v>
                </c:pt>
                <c:pt idx="17">
                  <c:v>7.2</c:v>
                </c:pt>
                <c:pt idx="18">
                  <c:v>8.8000000000000007</c:v>
                </c:pt>
                <c:pt idx="19">
                  <c:v>9.4</c:v>
                </c:pt>
                <c:pt idx="20">
                  <c:v>6.4</c:v>
                </c:pt>
                <c:pt idx="21">
                  <c:v>4.8</c:v>
                </c:pt>
                <c:pt idx="22">
                  <c:v>8.8000000000000007</c:v>
                </c:pt>
                <c:pt idx="23">
                  <c:v>5.7</c:v>
                </c:pt>
                <c:pt idx="24">
                  <c:v>4.0999999999999996</c:v>
                </c:pt>
                <c:pt idx="25">
                  <c:v>3.8</c:v>
                </c:pt>
                <c:pt idx="26">
                  <c:v>7.5</c:v>
                </c:pt>
                <c:pt idx="27">
                  <c:v>8.9</c:v>
                </c:pt>
                <c:pt idx="28">
                  <c:v>6.4</c:v>
                </c:pt>
                <c:pt idx="29">
                  <c:v>9.1999999999999993</c:v>
                </c:pt>
                <c:pt idx="30">
                  <c:v>7.8</c:v>
                </c:pt>
                <c:pt idx="31">
                  <c:v>8.1</c:v>
                </c:pt>
                <c:pt idx="32">
                  <c:v>8.5</c:v>
                </c:pt>
                <c:pt idx="33">
                  <c:v>9.1999999999999993</c:v>
                </c:pt>
                <c:pt idx="34">
                  <c:v>5.4</c:v>
                </c:pt>
                <c:pt idx="35">
                  <c:v>4.5</c:v>
                </c:pt>
                <c:pt idx="36">
                  <c:v>4.0999999999999996</c:v>
                </c:pt>
                <c:pt idx="37">
                  <c:v>9.3000000000000007</c:v>
                </c:pt>
                <c:pt idx="38">
                  <c:v>4.2</c:v>
                </c:pt>
                <c:pt idx="39">
                  <c:v>6.7</c:v>
                </c:pt>
                <c:pt idx="40">
                  <c:v>7.3</c:v>
                </c:pt>
                <c:pt idx="41">
                  <c:v>7.1</c:v>
                </c:pt>
                <c:pt idx="42">
                  <c:v>9.4</c:v>
                </c:pt>
                <c:pt idx="43">
                  <c:v>5.5</c:v>
                </c:pt>
                <c:pt idx="44">
                  <c:v>9.5</c:v>
                </c:pt>
                <c:pt idx="45">
                  <c:v>1.5</c:v>
                </c:pt>
                <c:pt idx="46">
                  <c:v>8.5</c:v>
                </c:pt>
                <c:pt idx="47">
                  <c:v>7.8</c:v>
                </c:pt>
                <c:pt idx="48">
                  <c:v>8.1</c:v>
                </c:pt>
                <c:pt idx="49">
                  <c:v>4.4000000000000004</c:v>
                </c:pt>
                <c:pt idx="50">
                  <c:v>6.6</c:v>
                </c:pt>
                <c:pt idx="51">
                  <c:v>5</c:v>
                </c:pt>
                <c:pt idx="52">
                  <c:v>9.1</c:v>
                </c:pt>
                <c:pt idx="53">
                  <c:v>3.2</c:v>
                </c:pt>
                <c:pt idx="54">
                  <c:v>2.8</c:v>
                </c:pt>
                <c:pt idx="55">
                  <c:v>9.5</c:v>
                </c:pt>
                <c:pt idx="56">
                  <c:v>4.3</c:v>
                </c:pt>
                <c:pt idx="57">
                  <c:v>6.9</c:v>
                </c:pt>
                <c:pt idx="58">
                  <c:v>4.7</c:v>
                </c:pt>
                <c:pt idx="59">
                  <c:v>8</c:v>
                </c:pt>
                <c:pt idx="60">
                  <c:v>8.3000000000000007</c:v>
                </c:pt>
                <c:pt idx="61">
                  <c:v>7.5</c:v>
                </c:pt>
                <c:pt idx="62">
                  <c:v>8</c:v>
                </c:pt>
                <c:pt idx="63">
                  <c:v>9.1</c:v>
                </c:pt>
                <c:pt idx="64">
                  <c:v>3.5</c:v>
                </c:pt>
              </c:numCache>
            </c:numRef>
          </c:xVal>
          <c:yVal>
            <c:numRef>
              <c:f>Workspace!$K$2:$K$66</c:f>
              <c:numCache>
                <c:formatCode>General</c:formatCode>
                <c:ptCount val="65"/>
                <c:pt idx="0">
                  <c:v>8.6</c:v>
                </c:pt>
                <c:pt idx="1">
                  <c:v>8.3000000000000007</c:v>
                </c:pt>
                <c:pt idx="2">
                  <c:v>9.1</c:v>
                </c:pt>
                <c:pt idx="3">
                  <c:v>7.1</c:v>
                </c:pt>
                <c:pt idx="4">
                  <c:v>8.9</c:v>
                </c:pt>
                <c:pt idx="5">
                  <c:v>8.1</c:v>
                </c:pt>
                <c:pt idx="6">
                  <c:v>8.3000000000000007</c:v>
                </c:pt>
                <c:pt idx="7">
                  <c:v>7.6</c:v>
                </c:pt>
                <c:pt idx="8">
                  <c:v>8.6</c:v>
                </c:pt>
                <c:pt idx="9">
                  <c:v>6.6</c:v>
                </c:pt>
                <c:pt idx="10">
                  <c:v>8.4</c:v>
                </c:pt>
                <c:pt idx="11">
                  <c:v>6.8</c:v>
                </c:pt>
                <c:pt idx="12">
                  <c:v>8.9</c:v>
                </c:pt>
                <c:pt idx="13">
                  <c:v>7.1</c:v>
                </c:pt>
                <c:pt idx="14">
                  <c:v>8.4</c:v>
                </c:pt>
                <c:pt idx="15">
                  <c:v>8.3000000000000007</c:v>
                </c:pt>
                <c:pt idx="16">
                  <c:v>9.1</c:v>
                </c:pt>
                <c:pt idx="17">
                  <c:v>7.9</c:v>
                </c:pt>
                <c:pt idx="18">
                  <c:v>6.9</c:v>
                </c:pt>
                <c:pt idx="19">
                  <c:v>8.9</c:v>
                </c:pt>
                <c:pt idx="20">
                  <c:v>5.8</c:v>
                </c:pt>
                <c:pt idx="21">
                  <c:v>7.5</c:v>
                </c:pt>
                <c:pt idx="22">
                  <c:v>8.3000000000000007</c:v>
                </c:pt>
                <c:pt idx="23">
                  <c:v>7.5</c:v>
                </c:pt>
                <c:pt idx="24">
                  <c:v>6.9</c:v>
                </c:pt>
                <c:pt idx="25">
                  <c:v>7.4</c:v>
                </c:pt>
                <c:pt idx="26">
                  <c:v>7.6</c:v>
                </c:pt>
                <c:pt idx="27">
                  <c:v>8.6</c:v>
                </c:pt>
                <c:pt idx="28">
                  <c:v>7.2</c:v>
                </c:pt>
                <c:pt idx="29">
                  <c:v>9.4</c:v>
                </c:pt>
                <c:pt idx="30">
                  <c:v>8</c:v>
                </c:pt>
                <c:pt idx="31">
                  <c:v>8.5</c:v>
                </c:pt>
                <c:pt idx="32">
                  <c:v>8.4</c:v>
                </c:pt>
                <c:pt idx="33">
                  <c:v>7.4</c:v>
                </c:pt>
                <c:pt idx="34">
                  <c:v>7.3</c:v>
                </c:pt>
                <c:pt idx="35">
                  <c:v>4.5999999999999996</c:v>
                </c:pt>
                <c:pt idx="36">
                  <c:v>6.7</c:v>
                </c:pt>
                <c:pt idx="37">
                  <c:v>8</c:v>
                </c:pt>
                <c:pt idx="38">
                  <c:v>7.5</c:v>
                </c:pt>
                <c:pt idx="39">
                  <c:v>6.6</c:v>
                </c:pt>
                <c:pt idx="40">
                  <c:v>6.3</c:v>
                </c:pt>
                <c:pt idx="41">
                  <c:v>8.6999999999999993</c:v>
                </c:pt>
                <c:pt idx="42">
                  <c:v>9.4</c:v>
                </c:pt>
                <c:pt idx="43">
                  <c:v>8</c:v>
                </c:pt>
                <c:pt idx="44">
                  <c:v>8.4</c:v>
                </c:pt>
                <c:pt idx="45">
                  <c:v>6.4</c:v>
                </c:pt>
                <c:pt idx="46">
                  <c:v>7.9</c:v>
                </c:pt>
                <c:pt idx="47">
                  <c:v>6</c:v>
                </c:pt>
                <c:pt idx="48">
                  <c:v>8.6</c:v>
                </c:pt>
                <c:pt idx="49">
                  <c:v>6</c:v>
                </c:pt>
                <c:pt idx="50">
                  <c:v>9</c:v>
                </c:pt>
                <c:pt idx="51">
                  <c:v>5.3</c:v>
                </c:pt>
                <c:pt idx="52">
                  <c:v>8.9</c:v>
                </c:pt>
                <c:pt idx="53">
                  <c:v>6.3</c:v>
                </c:pt>
                <c:pt idx="54">
                  <c:v>5.8</c:v>
                </c:pt>
                <c:pt idx="55">
                  <c:v>9.4</c:v>
                </c:pt>
                <c:pt idx="56">
                  <c:v>5</c:v>
                </c:pt>
                <c:pt idx="57">
                  <c:v>7.5</c:v>
                </c:pt>
                <c:pt idx="58">
                  <c:v>5.7</c:v>
                </c:pt>
                <c:pt idx="59">
                  <c:v>8.1</c:v>
                </c:pt>
                <c:pt idx="60">
                  <c:v>6.3</c:v>
                </c:pt>
                <c:pt idx="61">
                  <c:v>7.5</c:v>
                </c:pt>
                <c:pt idx="62">
                  <c:v>7.3</c:v>
                </c:pt>
                <c:pt idx="63">
                  <c:v>8.1</c:v>
                </c:pt>
                <c:pt idx="64">
                  <c:v>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EB-421D-B9D5-2D9769853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265727"/>
        <c:axId val="2138613599"/>
      </c:scatterChart>
      <c:valAx>
        <c:axId val="1521265727"/>
        <c:scaling>
          <c:orientation val="minMax"/>
          <c:max val="10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defRPr>
                </a:pPr>
                <a:r>
                  <a: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rPr>
                  <a:t>Tomatometer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US" sz="1400" b="0" i="0" u="none" strike="noStrike" kern="1200" spc="0" baseline="0">
                  <a:solidFill>
                    <a:sysClr val="windowText" lastClr="000000"/>
                  </a:solidFill>
                  <a:latin typeface="Bahnschrift SemiBold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2138613599"/>
        <c:crossesAt val="0"/>
        <c:crossBetween val="midCat"/>
        <c:majorUnit val="1"/>
      </c:valAx>
      <c:valAx>
        <c:axId val="2138613599"/>
        <c:scaling>
          <c:orientation val="minMax"/>
          <c:max val="1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defRPr>
                </a:pPr>
                <a:r>
                  <a: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rPr>
                  <a:t>Audience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400" b="0" i="0" u="none" strike="noStrike" kern="1200" spc="0" baseline="0">
                  <a:solidFill>
                    <a:sysClr val="windowText" lastClr="000000"/>
                  </a:solidFill>
                  <a:latin typeface="Bahnschrift SemiBold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21265727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Bahnschrift SemiBold" panose="020B0502040204020203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600" b="0" i="0" u="none" strike="noStrike" kern="1200" spc="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r>
              <a:rPr lang="en-US" sz="1600" b="0" i="0" u="none" strike="noStrike" kern="1200" spc="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rPr>
              <a:t>Tomatometer Vs. 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600" b="0" i="0" u="none" strike="noStrike" kern="1200" spc="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2">
                  <a:lumMod val="50000"/>
                </a:schemeClr>
              </a:solidFill>
              <a:ln w="9525">
                <a:solidFill>
                  <a:srgbClr val="FFFFFF"/>
                </a:solidFill>
                <a:prstDash val="solid"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2.8824246082722015E-2"/>
                  <c:y val="0.334909045135006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ahnschrift SemiBold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Workspace!$I$2:$I$66</c:f>
              <c:numCache>
                <c:formatCode>General</c:formatCode>
                <c:ptCount val="65"/>
                <c:pt idx="0">
                  <c:v>10</c:v>
                </c:pt>
                <c:pt idx="1">
                  <c:v>10</c:v>
                </c:pt>
                <c:pt idx="2">
                  <c:v>9.75</c:v>
                </c:pt>
                <c:pt idx="3">
                  <c:v>9.75</c:v>
                </c:pt>
                <c:pt idx="4">
                  <c:v>9.5</c:v>
                </c:pt>
                <c:pt idx="5">
                  <c:v>9.5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8.75</c:v>
                </c:pt>
                <c:pt idx="13">
                  <c:v>8.75</c:v>
                </c:pt>
                <c:pt idx="14">
                  <c:v>8.5</c:v>
                </c:pt>
                <c:pt idx="15">
                  <c:v>8.5</c:v>
                </c:pt>
                <c:pt idx="16">
                  <c:v>8.5</c:v>
                </c:pt>
                <c:pt idx="17">
                  <c:v>8.5</c:v>
                </c:pt>
                <c:pt idx="18">
                  <c:v>8.5</c:v>
                </c:pt>
                <c:pt idx="19">
                  <c:v>8.25</c:v>
                </c:pt>
                <c:pt idx="20">
                  <c:v>8.25</c:v>
                </c:pt>
                <c:pt idx="21">
                  <c:v>8.25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7.75</c:v>
                </c:pt>
                <c:pt idx="27">
                  <c:v>7.75</c:v>
                </c:pt>
                <c:pt idx="28">
                  <c:v>7.75</c:v>
                </c:pt>
                <c:pt idx="29">
                  <c:v>7.75</c:v>
                </c:pt>
                <c:pt idx="30">
                  <c:v>7.5</c:v>
                </c:pt>
                <c:pt idx="31">
                  <c:v>7.5</c:v>
                </c:pt>
                <c:pt idx="32">
                  <c:v>7.5</c:v>
                </c:pt>
                <c:pt idx="33">
                  <c:v>7.5</c:v>
                </c:pt>
                <c:pt idx="34">
                  <c:v>7.5</c:v>
                </c:pt>
                <c:pt idx="35">
                  <c:v>7.5</c:v>
                </c:pt>
                <c:pt idx="36">
                  <c:v>7.5</c:v>
                </c:pt>
                <c:pt idx="37">
                  <c:v>7.25</c:v>
                </c:pt>
                <c:pt idx="38">
                  <c:v>7.25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6.75</c:v>
                </c:pt>
                <c:pt idx="47">
                  <c:v>6.75</c:v>
                </c:pt>
                <c:pt idx="48">
                  <c:v>6.75</c:v>
                </c:pt>
                <c:pt idx="49">
                  <c:v>6.75</c:v>
                </c:pt>
                <c:pt idx="50">
                  <c:v>6.75</c:v>
                </c:pt>
                <c:pt idx="51">
                  <c:v>6.5</c:v>
                </c:pt>
                <c:pt idx="52">
                  <c:v>6</c:v>
                </c:pt>
                <c:pt idx="53">
                  <c:v>6</c:v>
                </c:pt>
                <c:pt idx="54">
                  <c:v>5.5</c:v>
                </c:pt>
                <c:pt idx="55">
                  <c:v>5.5</c:v>
                </c:pt>
                <c:pt idx="56">
                  <c:v>5.25</c:v>
                </c:pt>
                <c:pt idx="57">
                  <c:v>5</c:v>
                </c:pt>
                <c:pt idx="58">
                  <c:v>4.75</c:v>
                </c:pt>
                <c:pt idx="59">
                  <c:v>4.75</c:v>
                </c:pt>
                <c:pt idx="60">
                  <c:v>4.5</c:v>
                </c:pt>
                <c:pt idx="61">
                  <c:v>4</c:v>
                </c:pt>
                <c:pt idx="62">
                  <c:v>4</c:v>
                </c:pt>
                <c:pt idx="63">
                  <c:v>3.5</c:v>
                </c:pt>
                <c:pt idx="64">
                  <c:v>3.5</c:v>
                </c:pt>
              </c:numCache>
            </c:numRef>
          </c:xVal>
          <c:yVal>
            <c:numRef>
              <c:f>Workspace!$J$2:$J$66</c:f>
              <c:numCache>
                <c:formatCode>General</c:formatCode>
                <c:ptCount val="65"/>
                <c:pt idx="0">
                  <c:v>9.4</c:v>
                </c:pt>
                <c:pt idx="1">
                  <c:v>8.1999999999999993</c:v>
                </c:pt>
                <c:pt idx="2">
                  <c:v>9.1</c:v>
                </c:pt>
                <c:pt idx="3">
                  <c:v>1.7</c:v>
                </c:pt>
                <c:pt idx="4">
                  <c:v>9</c:v>
                </c:pt>
                <c:pt idx="5">
                  <c:v>8.4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7.3</c:v>
                </c:pt>
                <c:pt idx="9">
                  <c:v>7</c:v>
                </c:pt>
                <c:pt idx="10">
                  <c:v>6.3</c:v>
                </c:pt>
                <c:pt idx="11">
                  <c:v>4.2</c:v>
                </c:pt>
                <c:pt idx="12">
                  <c:v>7.6</c:v>
                </c:pt>
                <c:pt idx="13">
                  <c:v>7</c:v>
                </c:pt>
                <c:pt idx="14">
                  <c:v>8.5</c:v>
                </c:pt>
                <c:pt idx="15">
                  <c:v>8</c:v>
                </c:pt>
                <c:pt idx="16">
                  <c:v>8.3000000000000007</c:v>
                </c:pt>
                <c:pt idx="17">
                  <c:v>7.2</c:v>
                </c:pt>
                <c:pt idx="18">
                  <c:v>8.8000000000000007</c:v>
                </c:pt>
                <c:pt idx="19">
                  <c:v>9.4</c:v>
                </c:pt>
                <c:pt idx="20">
                  <c:v>6.4</c:v>
                </c:pt>
                <c:pt idx="21">
                  <c:v>4.8</c:v>
                </c:pt>
                <c:pt idx="22">
                  <c:v>8.8000000000000007</c:v>
                </c:pt>
                <c:pt idx="23">
                  <c:v>5.7</c:v>
                </c:pt>
                <c:pt idx="24">
                  <c:v>4.0999999999999996</c:v>
                </c:pt>
                <c:pt idx="25">
                  <c:v>3.8</c:v>
                </c:pt>
                <c:pt idx="26">
                  <c:v>7.5</c:v>
                </c:pt>
                <c:pt idx="27">
                  <c:v>8.9</c:v>
                </c:pt>
                <c:pt idx="28">
                  <c:v>6.4</c:v>
                </c:pt>
                <c:pt idx="29">
                  <c:v>9.1999999999999993</c:v>
                </c:pt>
                <c:pt idx="30">
                  <c:v>7.8</c:v>
                </c:pt>
                <c:pt idx="31">
                  <c:v>8.1</c:v>
                </c:pt>
                <c:pt idx="32">
                  <c:v>8.5</c:v>
                </c:pt>
                <c:pt idx="33">
                  <c:v>9.1999999999999993</c:v>
                </c:pt>
                <c:pt idx="34">
                  <c:v>5.4</c:v>
                </c:pt>
                <c:pt idx="35">
                  <c:v>4.5</c:v>
                </c:pt>
                <c:pt idx="36">
                  <c:v>4.0999999999999996</c:v>
                </c:pt>
                <c:pt idx="37">
                  <c:v>9.3000000000000007</c:v>
                </c:pt>
                <c:pt idx="38">
                  <c:v>4.2</c:v>
                </c:pt>
                <c:pt idx="39">
                  <c:v>6.7</c:v>
                </c:pt>
                <c:pt idx="40">
                  <c:v>7.3</c:v>
                </c:pt>
                <c:pt idx="41">
                  <c:v>7.1</c:v>
                </c:pt>
                <c:pt idx="42">
                  <c:v>9.4</c:v>
                </c:pt>
                <c:pt idx="43">
                  <c:v>5.5</c:v>
                </c:pt>
                <c:pt idx="44">
                  <c:v>9.5</c:v>
                </c:pt>
                <c:pt idx="45">
                  <c:v>1.5</c:v>
                </c:pt>
                <c:pt idx="46">
                  <c:v>8.5</c:v>
                </c:pt>
                <c:pt idx="47">
                  <c:v>7.8</c:v>
                </c:pt>
                <c:pt idx="48">
                  <c:v>8.1</c:v>
                </c:pt>
                <c:pt idx="49">
                  <c:v>4.4000000000000004</c:v>
                </c:pt>
                <c:pt idx="50">
                  <c:v>6.6</c:v>
                </c:pt>
                <c:pt idx="51">
                  <c:v>5</c:v>
                </c:pt>
                <c:pt idx="52">
                  <c:v>9.1</c:v>
                </c:pt>
                <c:pt idx="53">
                  <c:v>3.2</c:v>
                </c:pt>
                <c:pt idx="54">
                  <c:v>2.8</c:v>
                </c:pt>
                <c:pt idx="55">
                  <c:v>9.5</c:v>
                </c:pt>
                <c:pt idx="56">
                  <c:v>4.3</c:v>
                </c:pt>
                <c:pt idx="57">
                  <c:v>6.9</c:v>
                </c:pt>
                <c:pt idx="58">
                  <c:v>4.7</c:v>
                </c:pt>
                <c:pt idx="59">
                  <c:v>8</c:v>
                </c:pt>
                <c:pt idx="60">
                  <c:v>8.3000000000000007</c:v>
                </c:pt>
                <c:pt idx="61">
                  <c:v>7.5</c:v>
                </c:pt>
                <c:pt idx="62">
                  <c:v>8</c:v>
                </c:pt>
                <c:pt idx="63">
                  <c:v>9.1</c:v>
                </c:pt>
                <c:pt idx="64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6F-4B2C-8793-02D98F1FE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1092063"/>
        <c:axId val="1248805711"/>
      </c:scatterChart>
      <c:valAx>
        <c:axId val="1981092063"/>
        <c:scaling>
          <c:orientation val="minMax"/>
          <c:max val="10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defRPr>
                </a:pPr>
                <a:r>
                  <a: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rPr>
                  <a:t>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US" sz="1400" b="0" i="0" u="none" strike="noStrike" kern="1200" spc="0" baseline="0">
                  <a:solidFill>
                    <a:sysClr val="windowText" lastClr="000000"/>
                  </a:solidFill>
                  <a:latin typeface="Bahnschrift SemiBold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248805711"/>
        <c:crosses val="autoZero"/>
        <c:crossBetween val="midCat"/>
        <c:majorUnit val="1"/>
      </c:valAx>
      <c:valAx>
        <c:axId val="1248805711"/>
        <c:scaling>
          <c:orientation val="minMax"/>
          <c:max val="1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defRPr>
                </a:pPr>
                <a:r>
                  <a: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rPr>
                  <a:t>Tomatometer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400" b="0" i="0" u="none" strike="noStrike" kern="1200" spc="0" baseline="0">
                  <a:solidFill>
                    <a:sysClr val="windowText" lastClr="000000"/>
                  </a:solidFill>
                  <a:latin typeface="Bahnschrift SemiBold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981092063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  <a:latin typeface="Bahnschrift SemiBold" panose="020B0502040204020203" pitchFamily="34" charset="0"/>
              </a:rPr>
              <a:t>Movie Breakdown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ahnschrift SemiBold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75DBFF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7F-4DD1-8E47-F87E17BACA01}"/>
              </c:ext>
            </c:extLst>
          </c:dPt>
          <c:dPt>
            <c:idx val="1"/>
            <c:bubble3D val="0"/>
            <c:spPr>
              <a:solidFill>
                <a:srgbClr val="FCEA68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97F-4DD1-8E47-F87E17BACA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ahnschrift SemiBold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Workspace!$P$82:$P$83</c:f>
              <c:strCache>
                <c:ptCount val="2"/>
                <c:pt idx="0">
                  <c:v>Rewatched/Already Seen</c:v>
                </c:pt>
                <c:pt idx="1">
                  <c:v>New Movies</c:v>
                </c:pt>
              </c:strCache>
            </c:strRef>
          </c:cat>
          <c:val>
            <c:numRef>
              <c:f>Workspace!$Q$82:$Q$83</c:f>
              <c:numCache>
                <c:formatCode>General</c:formatCode>
                <c:ptCount val="2"/>
                <c:pt idx="0">
                  <c:v>0.53521126760563376</c:v>
                </c:pt>
                <c:pt idx="1">
                  <c:v>0.46478873239436624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97F-4DD1-8E47-F87E17BACA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6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ln>
                <a:noFill/>
              </a:ln>
              <a:solidFill>
                <a:schemeClr val="tx1"/>
              </a:solidFill>
              <a:effectLst/>
              <a:latin typeface="Bahnschrift SemiBold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E7FE">
        <a:alpha val="50000"/>
      </a:srgb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1"/>
                </a:solidFill>
                <a:latin typeface="Bahnschrift SemiBold" panose="020B0502040204020203" pitchFamily="34" charset="0"/>
              </a:rPr>
              <a:t>MOVIES</a:t>
            </a:r>
            <a:r>
              <a:rPr lang="en-US" sz="1800" baseline="0">
                <a:solidFill>
                  <a:schemeClr val="tx1"/>
                </a:solidFill>
                <a:latin typeface="Bahnschrift SemiBold" panose="020B0502040204020203" pitchFamily="34" charset="0"/>
              </a:rPr>
              <a:t> 2024</a:t>
            </a:r>
            <a:endParaRPr lang="en-US" sz="1800">
              <a:solidFill>
                <a:schemeClr val="tx1"/>
              </a:solidFill>
              <a:latin typeface="Bahnschrift SemiBold" panose="020B050204020402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Me</c:v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Workspace!$H$2:$H$66</c:f>
              <c:strCache>
                <c:ptCount val="65"/>
                <c:pt idx="0">
                  <c:v>Call Me by Your Name</c:v>
                </c:pt>
                <c:pt idx="1">
                  <c:v>Pitch Perfect</c:v>
                </c:pt>
                <c:pt idx="2">
                  <c:v>Little Miss Sunshine</c:v>
                </c:pt>
                <c:pt idx="3">
                  <c:v>For Keeps</c:v>
                </c:pt>
                <c:pt idx="4">
                  <c:v>Catching Fire</c:v>
                </c:pt>
                <c:pt idx="5">
                  <c:v>The Hunger Games</c:v>
                </c:pt>
                <c:pt idx="6">
                  <c:v>Heathers</c:v>
                </c:pt>
                <c:pt idx="7">
                  <c:v>Forgetting Sarah Marshall</c:v>
                </c:pt>
                <c:pt idx="8">
                  <c:v>Interstellar</c:v>
                </c:pt>
                <c:pt idx="9">
                  <c:v>Mockingjay Part 2</c:v>
                </c:pt>
                <c:pt idx="10">
                  <c:v>Girl, Interrupted</c:v>
                </c:pt>
                <c:pt idx="11">
                  <c:v>St. Elmo's Fire</c:v>
                </c:pt>
                <c:pt idx="12">
                  <c:v>The Help</c:v>
                </c:pt>
                <c:pt idx="13">
                  <c:v>Mockingjay Part 1</c:v>
                </c:pt>
                <c:pt idx="14">
                  <c:v>Black Swan</c:v>
                </c:pt>
                <c:pt idx="15">
                  <c:v>The Wolf Of Wall Street</c:v>
                </c:pt>
                <c:pt idx="16">
                  <c:v>The Sound of Music</c:v>
                </c:pt>
                <c:pt idx="17">
                  <c:v>Saltburn</c:v>
                </c:pt>
                <c:pt idx="18">
                  <c:v>Titanic</c:v>
                </c:pt>
                <c:pt idx="19">
                  <c:v>The Truman Show</c:v>
                </c:pt>
                <c:pt idx="20">
                  <c:v>Birdbox</c:v>
                </c:pt>
                <c:pt idx="21">
                  <c:v>We're the Millers</c:v>
                </c:pt>
                <c:pt idx="22">
                  <c:v>Barbie</c:v>
                </c:pt>
                <c:pt idx="23">
                  <c:v>Kicking and Screaming</c:v>
                </c:pt>
                <c:pt idx="24">
                  <c:v>Divergent</c:v>
                </c:pt>
                <c:pt idx="25">
                  <c:v>Don't Worry Darling</c:v>
                </c:pt>
                <c:pt idx="26">
                  <c:v>The Devil Wears Prada</c:v>
                </c:pt>
                <c:pt idx="27">
                  <c:v>Zombieland</c:v>
                </c:pt>
                <c:pt idx="28">
                  <c:v>Love Actually</c:v>
                </c:pt>
                <c:pt idx="29">
                  <c:v>Stand By Me</c:v>
                </c:pt>
                <c:pt idx="30">
                  <c:v>Fast Times at RM</c:v>
                </c:pt>
                <c:pt idx="31">
                  <c:v>The Fault in Our Stars</c:v>
                </c:pt>
                <c:pt idx="32">
                  <c:v>500 Days of Summer</c:v>
                </c:pt>
                <c:pt idx="33">
                  <c:v>Matilda</c:v>
                </c:pt>
                <c:pt idx="34">
                  <c:v>Me Before You</c:v>
                </c:pt>
                <c:pt idx="35">
                  <c:v>Murder Mystery 2</c:v>
                </c:pt>
                <c:pt idx="36">
                  <c:v>Road House</c:v>
                </c:pt>
                <c:pt idx="37">
                  <c:v>Enchanted</c:v>
                </c:pt>
                <c:pt idx="38">
                  <c:v>But I'm a Cheerleader</c:v>
                </c:pt>
                <c:pt idx="39">
                  <c:v>Nerve</c:v>
                </c:pt>
                <c:pt idx="40">
                  <c:v>Neighbors</c:v>
                </c:pt>
                <c:pt idx="41">
                  <c:v>No Hard Feelings</c:v>
                </c:pt>
                <c:pt idx="42">
                  <c:v>Whiplash</c:v>
                </c:pt>
                <c:pt idx="43">
                  <c:v>The Last Letter from Your Lover</c:v>
                </c:pt>
                <c:pt idx="44">
                  <c:v>American Graffiti</c:v>
                </c:pt>
                <c:pt idx="45">
                  <c:v>Blended</c:v>
                </c:pt>
                <c:pt idx="46">
                  <c:v>Theater Camp</c:v>
                </c:pt>
                <c:pt idx="47">
                  <c:v>Magic Mike</c:v>
                </c:pt>
                <c:pt idx="48">
                  <c:v>Vengence</c:v>
                </c:pt>
                <c:pt idx="49">
                  <c:v>This is Where I leave You</c:v>
                </c:pt>
                <c:pt idx="50">
                  <c:v>Ballads Of Songbirds and Snakes</c:v>
                </c:pt>
                <c:pt idx="51">
                  <c:v>Old</c:v>
                </c:pt>
                <c:pt idx="52">
                  <c:v>Animal House</c:v>
                </c:pt>
                <c:pt idx="53">
                  <c:v>The Vow</c:v>
                </c:pt>
                <c:pt idx="54">
                  <c:v>Ingurgent</c:v>
                </c:pt>
                <c:pt idx="55">
                  <c:v>Spiderverse</c:v>
                </c:pt>
                <c:pt idx="56">
                  <c:v>The House Bunny</c:v>
                </c:pt>
                <c:pt idx="57">
                  <c:v>Lolita</c:v>
                </c:pt>
                <c:pt idx="58">
                  <c:v>A Rainy Day in New York</c:v>
                </c:pt>
                <c:pt idx="59">
                  <c:v>The Outlaws</c:v>
                </c:pt>
                <c:pt idx="60">
                  <c:v>Midsommar</c:v>
                </c:pt>
                <c:pt idx="61">
                  <c:v>Sleepless in Seattle</c:v>
                </c:pt>
                <c:pt idx="62">
                  <c:v>Edge of Seventeen</c:v>
                </c:pt>
                <c:pt idx="63">
                  <c:v>La La Land</c:v>
                </c:pt>
                <c:pt idx="64">
                  <c:v>Where The Crawdads Sing </c:v>
                </c:pt>
              </c:strCache>
            </c:strRef>
          </c:cat>
          <c:val>
            <c:numRef>
              <c:f>Workspace!$I$2:$I$66</c:f>
              <c:numCache>
                <c:formatCode>General</c:formatCode>
                <c:ptCount val="65"/>
                <c:pt idx="0">
                  <c:v>10</c:v>
                </c:pt>
                <c:pt idx="1">
                  <c:v>10</c:v>
                </c:pt>
                <c:pt idx="2">
                  <c:v>9.75</c:v>
                </c:pt>
                <c:pt idx="3">
                  <c:v>9.75</c:v>
                </c:pt>
                <c:pt idx="4">
                  <c:v>9.5</c:v>
                </c:pt>
                <c:pt idx="5">
                  <c:v>9.5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8.75</c:v>
                </c:pt>
                <c:pt idx="13">
                  <c:v>8.75</c:v>
                </c:pt>
                <c:pt idx="14">
                  <c:v>8.5</c:v>
                </c:pt>
                <c:pt idx="15">
                  <c:v>8.5</c:v>
                </c:pt>
                <c:pt idx="16">
                  <c:v>8.5</c:v>
                </c:pt>
                <c:pt idx="17">
                  <c:v>8.5</c:v>
                </c:pt>
                <c:pt idx="18">
                  <c:v>8.5</c:v>
                </c:pt>
                <c:pt idx="19">
                  <c:v>8.25</c:v>
                </c:pt>
                <c:pt idx="20">
                  <c:v>8.25</c:v>
                </c:pt>
                <c:pt idx="21">
                  <c:v>8.25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7.75</c:v>
                </c:pt>
                <c:pt idx="27">
                  <c:v>7.75</c:v>
                </c:pt>
                <c:pt idx="28">
                  <c:v>7.75</c:v>
                </c:pt>
                <c:pt idx="29">
                  <c:v>7.75</c:v>
                </c:pt>
                <c:pt idx="30">
                  <c:v>7.5</c:v>
                </c:pt>
                <c:pt idx="31">
                  <c:v>7.5</c:v>
                </c:pt>
                <c:pt idx="32">
                  <c:v>7.5</c:v>
                </c:pt>
                <c:pt idx="33">
                  <c:v>7.5</c:v>
                </c:pt>
                <c:pt idx="34">
                  <c:v>7.5</c:v>
                </c:pt>
                <c:pt idx="35">
                  <c:v>7.5</c:v>
                </c:pt>
                <c:pt idx="36">
                  <c:v>7.5</c:v>
                </c:pt>
                <c:pt idx="37">
                  <c:v>7.25</c:v>
                </c:pt>
                <c:pt idx="38">
                  <c:v>7.25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6.75</c:v>
                </c:pt>
                <c:pt idx="47">
                  <c:v>6.75</c:v>
                </c:pt>
                <c:pt idx="48">
                  <c:v>6.75</c:v>
                </c:pt>
                <c:pt idx="49">
                  <c:v>6.75</c:v>
                </c:pt>
                <c:pt idx="50">
                  <c:v>6.75</c:v>
                </c:pt>
                <c:pt idx="51">
                  <c:v>6.5</c:v>
                </c:pt>
                <c:pt idx="52">
                  <c:v>6</c:v>
                </c:pt>
                <c:pt idx="53">
                  <c:v>6</c:v>
                </c:pt>
                <c:pt idx="54">
                  <c:v>5.5</c:v>
                </c:pt>
                <c:pt idx="55">
                  <c:v>5.5</c:v>
                </c:pt>
                <c:pt idx="56">
                  <c:v>5.25</c:v>
                </c:pt>
                <c:pt idx="57">
                  <c:v>5</c:v>
                </c:pt>
                <c:pt idx="58">
                  <c:v>4.75</c:v>
                </c:pt>
                <c:pt idx="59">
                  <c:v>4.75</c:v>
                </c:pt>
                <c:pt idx="60">
                  <c:v>4.5</c:v>
                </c:pt>
                <c:pt idx="61">
                  <c:v>4</c:v>
                </c:pt>
                <c:pt idx="62">
                  <c:v>4</c:v>
                </c:pt>
                <c:pt idx="63">
                  <c:v>3.5</c:v>
                </c:pt>
                <c:pt idx="6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4-4E42-96FE-BF29CEF13ABC}"/>
            </c:ext>
          </c:extLst>
        </c:ser>
        <c:ser>
          <c:idx val="1"/>
          <c:order val="1"/>
          <c:tx>
            <c:v>Tomatometer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Workspace!$H$2:$H$66</c:f>
              <c:strCache>
                <c:ptCount val="65"/>
                <c:pt idx="0">
                  <c:v>Call Me by Your Name</c:v>
                </c:pt>
                <c:pt idx="1">
                  <c:v>Pitch Perfect</c:v>
                </c:pt>
                <c:pt idx="2">
                  <c:v>Little Miss Sunshine</c:v>
                </c:pt>
                <c:pt idx="3">
                  <c:v>For Keeps</c:v>
                </c:pt>
                <c:pt idx="4">
                  <c:v>Catching Fire</c:v>
                </c:pt>
                <c:pt idx="5">
                  <c:v>The Hunger Games</c:v>
                </c:pt>
                <c:pt idx="6">
                  <c:v>Heathers</c:v>
                </c:pt>
                <c:pt idx="7">
                  <c:v>Forgetting Sarah Marshall</c:v>
                </c:pt>
                <c:pt idx="8">
                  <c:v>Interstellar</c:v>
                </c:pt>
                <c:pt idx="9">
                  <c:v>Mockingjay Part 2</c:v>
                </c:pt>
                <c:pt idx="10">
                  <c:v>Girl, Interrupted</c:v>
                </c:pt>
                <c:pt idx="11">
                  <c:v>St. Elmo's Fire</c:v>
                </c:pt>
                <c:pt idx="12">
                  <c:v>The Help</c:v>
                </c:pt>
                <c:pt idx="13">
                  <c:v>Mockingjay Part 1</c:v>
                </c:pt>
                <c:pt idx="14">
                  <c:v>Black Swan</c:v>
                </c:pt>
                <c:pt idx="15">
                  <c:v>The Wolf Of Wall Street</c:v>
                </c:pt>
                <c:pt idx="16">
                  <c:v>The Sound of Music</c:v>
                </c:pt>
                <c:pt idx="17">
                  <c:v>Saltburn</c:v>
                </c:pt>
                <c:pt idx="18">
                  <c:v>Titanic</c:v>
                </c:pt>
                <c:pt idx="19">
                  <c:v>The Truman Show</c:v>
                </c:pt>
                <c:pt idx="20">
                  <c:v>Birdbox</c:v>
                </c:pt>
                <c:pt idx="21">
                  <c:v>We're the Millers</c:v>
                </c:pt>
                <c:pt idx="22">
                  <c:v>Barbie</c:v>
                </c:pt>
                <c:pt idx="23">
                  <c:v>Kicking and Screaming</c:v>
                </c:pt>
                <c:pt idx="24">
                  <c:v>Divergent</c:v>
                </c:pt>
                <c:pt idx="25">
                  <c:v>Don't Worry Darling</c:v>
                </c:pt>
                <c:pt idx="26">
                  <c:v>The Devil Wears Prada</c:v>
                </c:pt>
                <c:pt idx="27">
                  <c:v>Zombieland</c:v>
                </c:pt>
                <c:pt idx="28">
                  <c:v>Love Actually</c:v>
                </c:pt>
                <c:pt idx="29">
                  <c:v>Stand By Me</c:v>
                </c:pt>
                <c:pt idx="30">
                  <c:v>Fast Times at RM</c:v>
                </c:pt>
                <c:pt idx="31">
                  <c:v>The Fault in Our Stars</c:v>
                </c:pt>
                <c:pt idx="32">
                  <c:v>500 Days of Summer</c:v>
                </c:pt>
                <c:pt idx="33">
                  <c:v>Matilda</c:v>
                </c:pt>
                <c:pt idx="34">
                  <c:v>Me Before You</c:v>
                </c:pt>
                <c:pt idx="35">
                  <c:v>Murder Mystery 2</c:v>
                </c:pt>
                <c:pt idx="36">
                  <c:v>Road House</c:v>
                </c:pt>
                <c:pt idx="37">
                  <c:v>Enchanted</c:v>
                </c:pt>
                <c:pt idx="38">
                  <c:v>But I'm a Cheerleader</c:v>
                </c:pt>
                <c:pt idx="39">
                  <c:v>Nerve</c:v>
                </c:pt>
                <c:pt idx="40">
                  <c:v>Neighbors</c:v>
                </c:pt>
                <c:pt idx="41">
                  <c:v>No Hard Feelings</c:v>
                </c:pt>
                <c:pt idx="42">
                  <c:v>Whiplash</c:v>
                </c:pt>
                <c:pt idx="43">
                  <c:v>The Last Letter from Your Lover</c:v>
                </c:pt>
                <c:pt idx="44">
                  <c:v>American Graffiti</c:v>
                </c:pt>
                <c:pt idx="45">
                  <c:v>Blended</c:v>
                </c:pt>
                <c:pt idx="46">
                  <c:v>Theater Camp</c:v>
                </c:pt>
                <c:pt idx="47">
                  <c:v>Magic Mike</c:v>
                </c:pt>
                <c:pt idx="48">
                  <c:v>Vengence</c:v>
                </c:pt>
                <c:pt idx="49">
                  <c:v>This is Where I leave You</c:v>
                </c:pt>
                <c:pt idx="50">
                  <c:v>Ballads Of Songbirds and Snakes</c:v>
                </c:pt>
                <c:pt idx="51">
                  <c:v>Old</c:v>
                </c:pt>
                <c:pt idx="52">
                  <c:v>Animal House</c:v>
                </c:pt>
                <c:pt idx="53">
                  <c:v>The Vow</c:v>
                </c:pt>
                <c:pt idx="54">
                  <c:v>Ingurgent</c:v>
                </c:pt>
                <c:pt idx="55">
                  <c:v>Spiderverse</c:v>
                </c:pt>
                <c:pt idx="56">
                  <c:v>The House Bunny</c:v>
                </c:pt>
                <c:pt idx="57">
                  <c:v>Lolita</c:v>
                </c:pt>
                <c:pt idx="58">
                  <c:v>A Rainy Day in New York</c:v>
                </c:pt>
                <c:pt idx="59">
                  <c:v>The Outlaws</c:v>
                </c:pt>
                <c:pt idx="60">
                  <c:v>Midsommar</c:v>
                </c:pt>
                <c:pt idx="61">
                  <c:v>Sleepless in Seattle</c:v>
                </c:pt>
                <c:pt idx="62">
                  <c:v>Edge of Seventeen</c:v>
                </c:pt>
                <c:pt idx="63">
                  <c:v>La La Land</c:v>
                </c:pt>
                <c:pt idx="64">
                  <c:v>Where The Crawdads Sing </c:v>
                </c:pt>
              </c:strCache>
            </c:strRef>
          </c:cat>
          <c:val>
            <c:numRef>
              <c:f>Workspace!$J$2:$J$66</c:f>
              <c:numCache>
                <c:formatCode>General</c:formatCode>
                <c:ptCount val="65"/>
                <c:pt idx="0">
                  <c:v>9.4</c:v>
                </c:pt>
                <c:pt idx="1">
                  <c:v>8.1999999999999993</c:v>
                </c:pt>
                <c:pt idx="2">
                  <c:v>9.1</c:v>
                </c:pt>
                <c:pt idx="3">
                  <c:v>1.7</c:v>
                </c:pt>
                <c:pt idx="4">
                  <c:v>9</c:v>
                </c:pt>
                <c:pt idx="5">
                  <c:v>8.4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7.3</c:v>
                </c:pt>
                <c:pt idx="9">
                  <c:v>7</c:v>
                </c:pt>
                <c:pt idx="10">
                  <c:v>6.3</c:v>
                </c:pt>
                <c:pt idx="11">
                  <c:v>4.2</c:v>
                </c:pt>
                <c:pt idx="12">
                  <c:v>7.6</c:v>
                </c:pt>
                <c:pt idx="13">
                  <c:v>7</c:v>
                </c:pt>
                <c:pt idx="14">
                  <c:v>8.5</c:v>
                </c:pt>
                <c:pt idx="15">
                  <c:v>8</c:v>
                </c:pt>
                <c:pt idx="16">
                  <c:v>8.3000000000000007</c:v>
                </c:pt>
                <c:pt idx="17">
                  <c:v>7.2</c:v>
                </c:pt>
                <c:pt idx="18">
                  <c:v>8.8000000000000007</c:v>
                </c:pt>
                <c:pt idx="19">
                  <c:v>9.4</c:v>
                </c:pt>
                <c:pt idx="20">
                  <c:v>6.4</c:v>
                </c:pt>
                <c:pt idx="21">
                  <c:v>4.8</c:v>
                </c:pt>
                <c:pt idx="22">
                  <c:v>8.8000000000000007</c:v>
                </c:pt>
                <c:pt idx="23">
                  <c:v>5.7</c:v>
                </c:pt>
                <c:pt idx="24">
                  <c:v>4.0999999999999996</c:v>
                </c:pt>
                <c:pt idx="25">
                  <c:v>3.8</c:v>
                </c:pt>
                <c:pt idx="26">
                  <c:v>7.5</c:v>
                </c:pt>
                <c:pt idx="27">
                  <c:v>8.9</c:v>
                </c:pt>
                <c:pt idx="28">
                  <c:v>6.4</c:v>
                </c:pt>
                <c:pt idx="29">
                  <c:v>9.1999999999999993</c:v>
                </c:pt>
                <c:pt idx="30">
                  <c:v>7.8</c:v>
                </c:pt>
                <c:pt idx="31">
                  <c:v>8.1</c:v>
                </c:pt>
                <c:pt idx="32">
                  <c:v>8.5</c:v>
                </c:pt>
                <c:pt idx="33">
                  <c:v>9.1999999999999993</c:v>
                </c:pt>
                <c:pt idx="34">
                  <c:v>5.4</c:v>
                </c:pt>
                <c:pt idx="35">
                  <c:v>4.5</c:v>
                </c:pt>
                <c:pt idx="36">
                  <c:v>4.0999999999999996</c:v>
                </c:pt>
                <c:pt idx="37">
                  <c:v>9.3000000000000007</c:v>
                </c:pt>
                <c:pt idx="38">
                  <c:v>4.2</c:v>
                </c:pt>
                <c:pt idx="39">
                  <c:v>6.7</c:v>
                </c:pt>
                <c:pt idx="40">
                  <c:v>7.3</c:v>
                </c:pt>
                <c:pt idx="41">
                  <c:v>7.1</c:v>
                </c:pt>
                <c:pt idx="42">
                  <c:v>9.4</c:v>
                </c:pt>
                <c:pt idx="43">
                  <c:v>5.5</c:v>
                </c:pt>
                <c:pt idx="44">
                  <c:v>9.5</c:v>
                </c:pt>
                <c:pt idx="45">
                  <c:v>1.5</c:v>
                </c:pt>
                <c:pt idx="46">
                  <c:v>8.5</c:v>
                </c:pt>
                <c:pt idx="47">
                  <c:v>7.8</c:v>
                </c:pt>
                <c:pt idx="48">
                  <c:v>8.1</c:v>
                </c:pt>
                <c:pt idx="49">
                  <c:v>4.4000000000000004</c:v>
                </c:pt>
                <c:pt idx="50">
                  <c:v>6.6</c:v>
                </c:pt>
                <c:pt idx="51">
                  <c:v>5</c:v>
                </c:pt>
                <c:pt idx="52">
                  <c:v>9.1</c:v>
                </c:pt>
                <c:pt idx="53">
                  <c:v>3.2</c:v>
                </c:pt>
                <c:pt idx="54">
                  <c:v>2.8</c:v>
                </c:pt>
                <c:pt idx="55">
                  <c:v>9.5</c:v>
                </c:pt>
                <c:pt idx="56">
                  <c:v>4.3</c:v>
                </c:pt>
                <c:pt idx="57">
                  <c:v>6.9</c:v>
                </c:pt>
                <c:pt idx="58">
                  <c:v>4.7</c:v>
                </c:pt>
                <c:pt idx="59">
                  <c:v>8</c:v>
                </c:pt>
                <c:pt idx="60">
                  <c:v>8.3000000000000007</c:v>
                </c:pt>
                <c:pt idx="61">
                  <c:v>7.5</c:v>
                </c:pt>
                <c:pt idx="62">
                  <c:v>8</c:v>
                </c:pt>
                <c:pt idx="63">
                  <c:v>9.1</c:v>
                </c:pt>
                <c:pt idx="6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4-4E42-96FE-BF29CEF13ABC}"/>
            </c:ext>
          </c:extLst>
        </c:ser>
        <c:ser>
          <c:idx val="2"/>
          <c:order val="2"/>
          <c:tx>
            <c:v>Audience</c:v>
          </c:tx>
          <c:spPr>
            <a:ln w="31750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cat>
            <c:strRef>
              <c:f>Workspace!$H$2:$H$66</c:f>
              <c:strCache>
                <c:ptCount val="65"/>
                <c:pt idx="0">
                  <c:v>Call Me by Your Name</c:v>
                </c:pt>
                <c:pt idx="1">
                  <c:v>Pitch Perfect</c:v>
                </c:pt>
                <c:pt idx="2">
                  <c:v>Little Miss Sunshine</c:v>
                </c:pt>
                <c:pt idx="3">
                  <c:v>For Keeps</c:v>
                </c:pt>
                <c:pt idx="4">
                  <c:v>Catching Fire</c:v>
                </c:pt>
                <c:pt idx="5">
                  <c:v>The Hunger Games</c:v>
                </c:pt>
                <c:pt idx="6">
                  <c:v>Heathers</c:v>
                </c:pt>
                <c:pt idx="7">
                  <c:v>Forgetting Sarah Marshall</c:v>
                </c:pt>
                <c:pt idx="8">
                  <c:v>Interstellar</c:v>
                </c:pt>
                <c:pt idx="9">
                  <c:v>Mockingjay Part 2</c:v>
                </c:pt>
                <c:pt idx="10">
                  <c:v>Girl, Interrupted</c:v>
                </c:pt>
                <c:pt idx="11">
                  <c:v>St. Elmo's Fire</c:v>
                </c:pt>
                <c:pt idx="12">
                  <c:v>The Help</c:v>
                </c:pt>
                <c:pt idx="13">
                  <c:v>Mockingjay Part 1</c:v>
                </c:pt>
                <c:pt idx="14">
                  <c:v>Black Swan</c:v>
                </c:pt>
                <c:pt idx="15">
                  <c:v>The Wolf Of Wall Street</c:v>
                </c:pt>
                <c:pt idx="16">
                  <c:v>The Sound of Music</c:v>
                </c:pt>
                <c:pt idx="17">
                  <c:v>Saltburn</c:v>
                </c:pt>
                <c:pt idx="18">
                  <c:v>Titanic</c:v>
                </c:pt>
                <c:pt idx="19">
                  <c:v>The Truman Show</c:v>
                </c:pt>
                <c:pt idx="20">
                  <c:v>Birdbox</c:v>
                </c:pt>
                <c:pt idx="21">
                  <c:v>We're the Millers</c:v>
                </c:pt>
                <c:pt idx="22">
                  <c:v>Barbie</c:v>
                </c:pt>
                <c:pt idx="23">
                  <c:v>Kicking and Screaming</c:v>
                </c:pt>
                <c:pt idx="24">
                  <c:v>Divergent</c:v>
                </c:pt>
                <c:pt idx="25">
                  <c:v>Don't Worry Darling</c:v>
                </c:pt>
                <c:pt idx="26">
                  <c:v>The Devil Wears Prada</c:v>
                </c:pt>
                <c:pt idx="27">
                  <c:v>Zombieland</c:v>
                </c:pt>
                <c:pt idx="28">
                  <c:v>Love Actually</c:v>
                </c:pt>
                <c:pt idx="29">
                  <c:v>Stand By Me</c:v>
                </c:pt>
                <c:pt idx="30">
                  <c:v>Fast Times at RM</c:v>
                </c:pt>
                <c:pt idx="31">
                  <c:v>The Fault in Our Stars</c:v>
                </c:pt>
                <c:pt idx="32">
                  <c:v>500 Days of Summer</c:v>
                </c:pt>
                <c:pt idx="33">
                  <c:v>Matilda</c:v>
                </c:pt>
                <c:pt idx="34">
                  <c:v>Me Before You</c:v>
                </c:pt>
                <c:pt idx="35">
                  <c:v>Murder Mystery 2</c:v>
                </c:pt>
                <c:pt idx="36">
                  <c:v>Road House</c:v>
                </c:pt>
                <c:pt idx="37">
                  <c:v>Enchanted</c:v>
                </c:pt>
                <c:pt idx="38">
                  <c:v>But I'm a Cheerleader</c:v>
                </c:pt>
                <c:pt idx="39">
                  <c:v>Nerve</c:v>
                </c:pt>
                <c:pt idx="40">
                  <c:v>Neighbors</c:v>
                </c:pt>
                <c:pt idx="41">
                  <c:v>No Hard Feelings</c:v>
                </c:pt>
                <c:pt idx="42">
                  <c:v>Whiplash</c:v>
                </c:pt>
                <c:pt idx="43">
                  <c:v>The Last Letter from Your Lover</c:v>
                </c:pt>
                <c:pt idx="44">
                  <c:v>American Graffiti</c:v>
                </c:pt>
                <c:pt idx="45">
                  <c:v>Blended</c:v>
                </c:pt>
                <c:pt idx="46">
                  <c:v>Theater Camp</c:v>
                </c:pt>
                <c:pt idx="47">
                  <c:v>Magic Mike</c:v>
                </c:pt>
                <c:pt idx="48">
                  <c:v>Vengence</c:v>
                </c:pt>
                <c:pt idx="49">
                  <c:v>This is Where I leave You</c:v>
                </c:pt>
                <c:pt idx="50">
                  <c:v>Ballads Of Songbirds and Snakes</c:v>
                </c:pt>
                <c:pt idx="51">
                  <c:v>Old</c:v>
                </c:pt>
                <c:pt idx="52">
                  <c:v>Animal House</c:v>
                </c:pt>
                <c:pt idx="53">
                  <c:v>The Vow</c:v>
                </c:pt>
                <c:pt idx="54">
                  <c:v>Ingurgent</c:v>
                </c:pt>
                <c:pt idx="55">
                  <c:v>Spiderverse</c:v>
                </c:pt>
                <c:pt idx="56">
                  <c:v>The House Bunny</c:v>
                </c:pt>
                <c:pt idx="57">
                  <c:v>Lolita</c:v>
                </c:pt>
                <c:pt idx="58">
                  <c:v>A Rainy Day in New York</c:v>
                </c:pt>
                <c:pt idx="59">
                  <c:v>The Outlaws</c:v>
                </c:pt>
                <c:pt idx="60">
                  <c:v>Midsommar</c:v>
                </c:pt>
                <c:pt idx="61">
                  <c:v>Sleepless in Seattle</c:v>
                </c:pt>
                <c:pt idx="62">
                  <c:v>Edge of Seventeen</c:v>
                </c:pt>
                <c:pt idx="63">
                  <c:v>La La Land</c:v>
                </c:pt>
                <c:pt idx="64">
                  <c:v>Where The Crawdads Sing </c:v>
                </c:pt>
              </c:strCache>
            </c:strRef>
          </c:cat>
          <c:val>
            <c:numRef>
              <c:f>Workspace!$K$2:$K$66</c:f>
              <c:numCache>
                <c:formatCode>General</c:formatCode>
                <c:ptCount val="65"/>
                <c:pt idx="0">
                  <c:v>8.6</c:v>
                </c:pt>
                <c:pt idx="1">
                  <c:v>8.3000000000000007</c:v>
                </c:pt>
                <c:pt idx="2">
                  <c:v>9.1</c:v>
                </c:pt>
                <c:pt idx="3">
                  <c:v>7.1</c:v>
                </c:pt>
                <c:pt idx="4">
                  <c:v>8.9</c:v>
                </c:pt>
                <c:pt idx="5">
                  <c:v>8.1</c:v>
                </c:pt>
                <c:pt idx="6">
                  <c:v>8.3000000000000007</c:v>
                </c:pt>
                <c:pt idx="7">
                  <c:v>7.6</c:v>
                </c:pt>
                <c:pt idx="8">
                  <c:v>8.6</c:v>
                </c:pt>
                <c:pt idx="9">
                  <c:v>6.6</c:v>
                </c:pt>
                <c:pt idx="10">
                  <c:v>8.4</c:v>
                </c:pt>
                <c:pt idx="11">
                  <c:v>6.8</c:v>
                </c:pt>
                <c:pt idx="12">
                  <c:v>8.9</c:v>
                </c:pt>
                <c:pt idx="13">
                  <c:v>7.1</c:v>
                </c:pt>
                <c:pt idx="14">
                  <c:v>8.4</c:v>
                </c:pt>
                <c:pt idx="15">
                  <c:v>8.3000000000000007</c:v>
                </c:pt>
                <c:pt idx="16">
                  <c:v>9.1</c:v>
                </c:pt>
                <c:pt idx="17">
                  <c:v>7.9</c:v>
                </c:pt>
                <c:pt idx="18">
                  <c:v>6.9</c:v>
                </c:pt>
                <c:pt idx="19">
                  <c:v>8.9</c:v>
                </c:pt>
                <c:pt idx="20">
                  <c:v>5.8</c:v>
                </c:pt>
                <c:pt idx="21">
                  <c:v>7.5</c:v>
                </c:pt>
                <c:pt idx="22">
                  <c:v>8.3000000000000007</c:v>
                </c:pt>
                <c:pt idx="23">
                  <c:v>7.5</c:v>
                </c:pt>
                <c:pt idx="24">
                  <c:v>6.9</c:v>
                </c:pt>
                <c:pt idx="25">
                  <c:v>7.4</c:v>
                </c:pt>
                <c:pt idx="26">
                  <c:v>7.6</c:v>
                </c:pt>
                <c:pt idx="27">
                  <c:v>8.6</c:v>
                </c:pt>
                <c:pt idx="28">
                  <c:v>7.2</c:v>
                </c:pt>
                <c:pt idx="29">
                  <c:v>9.4</c:v>
                </c:pt>
                <c:pt idx="30">
                  <c:v>8</c:v>
                </c:pt>
                <c:pt idx="31">
                  <c:v>8.5</c:v>
                </c:pt>
                <c:pt idx="32">
                  <c:v>8.4</c:v>
                </c:pt>
                <c:pt idx="33">
                  <c:v>7.4</c:v>
                </c:pt>
                <c:pt idx="34">
                  <c:v>7.3</c:v>
                </c:pt>
                <c:pt idx="35">
                  <c:v>4.5999999999999996</c:v>
                </c:pt>
                <c:pt idx="36">
                  <c:v>6.7</c:v>
                </c:pt>
                <c:pt idx="37">
                  <c:v>8</c:v>
                </c:pt>
                <c:pt idx="38">
                  <c:v>7.5</c:v>
                </c:pt>
                <c:pt idx="39">
                  <c:v>6.6</c:v>
                </c:pt>
                <c:pt idx="40">
                  <c:v>6.3</c:v>
                </c:pt>
                <c:pt idx="41">
                  <c:v>8.6999999999999993</c:v>
                </c:pt>
                <c:pt idx="42">
                  <c:v>9.4</c:v>
                </c:pt>
                <c:pt idx="43">
                  <c:v>8</c:v>
                </c:pt>
                <c:pt idx="44">
                  <c:v>8.4</c:v>
                </c:pt>
                <c:pt idx="45">
                  <c:v>6.4</c:v>
                </c:pt>
                <c:pt idx="46">
                  <c:v>7.9</c:v>
                </c:pt>
                <c:pt idx="47">
                  <c:v>6</c:v>
                </c:pt>
                <c:pt idx="48">
                  <c:v>8.6</c:v>
                </c:pt>
                <c:pt idx="49">
                  <c:v>6</c:v>
                </c:pt>
                <c:pt idx="50">
                  <c:v>9</c:v>
                </c:pt>
                <c:pt idx="51">
                  <c:v>5.3</c:v>
                </c:pt>
                <c:pt idx="52">
                  <c:v>8.9</c:v>
                </c:pt>
                <c:pt idx="53">
                  <c:v>6.3</c:v>
                </c:pt>
                <c:pt idx="54">
                  <c:v>5.8</c:v>
                </c:pt>
                <c:pt idx="55">
                  <c:v>9.4</c:v>
                </c:pt>
                <c:pt idx="56">
                  <c:v>5</c:v>
                </c:pt>
                <c:pt idx="57">
                  <c:v>7.5</c:v>
                </c:pt>
                <c:pt idx="58">
                  <c:v>5.7</c:v>
                </c:pt>
                <c:pt idx="59">
                  <c:v>8.1</c:v>
                </c:pt>
                <c:pt idx="60">
                  <c:v>6.3</c:v>
                </c:pt>
                <c:pt idx="61">
                  <c:v>7.5</c:v>
                </c:pt>
                <c:pt idx="62">
                  <c:v>7.3</c:v>
                </c:pt>
                <c:pt idx="63">
                  <c:v>8.1</c:v>
                </c:pt>
                <c:pt idx="64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4-4E42-96FE-BF29CEF13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926063"/>
        <c:axId val="2098140031"/>
      </c:lineChart>
      <c:catAx>
        <c:axId val="170792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2098140031"/>
        <c:crosses val="autoZero"/>
        <c:auto val="1"/>
        <c:lblAlgn val="ctr"/>
        <c:lblOffset val="100"/>
        <c:noMultiLvlLbl val="0"/>
      </c:catAx>
      <c:valAx>
        <c:axId val="2098140031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7926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1"/>
                </a:solidFill>
                <a:latin typeface="Bahnschrift SemiBold" panose="020B0502040204020203" pitchFamily="34" charset="0"/>
              </a:rPr>
              <a:t>NEW MOVIES</a:t>
            </a:r>
            <a:r>
              <a:rPr lang="en-US" sz="1800" baseline="0">
                <a:solidFill>
                  <a:schemeClr val="tx1"/>
                </a:solidFill>
                <a:latin typeface="Bahnschrift SemiBold" panose="020B0502040204020203" pitchFamily="34" charset="0"/>
              </a:rPr>
              <a:t> 2024</a:t>
            </a:r>
            <a:endParaRPr lang="en-US" sz="1800">
              <a:solidFill>
                <a:schemeClr val="tx1"/>
              </a:solidFill>
              <a:latin typeface="Bahnschrift SemiBold" panose="020B050204020402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Me</c:v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Workspace!$Q$2:$Q$39</c:f>
              <c:strCache>
                <c:ptCount val="38"/>
                <c:pt idx="0">
                  <c:v>Little Miss Sunshine</c:v>
                </c:pt>
                <c:pt idx="1">
                  <c:v>For Keeps</c:v>
                </c:pt>
                <c:pt idx="2">
                  <c:v>Girl, Interrupted</c:v>
                </c:pt>
                <c:pt idx="3">
                  <c:v>Forgetting Sarah Marshall</c:v>
                </c:pt>
                <c:pt idx="4">
                  <c:v>St. Elmo's Fire</c:v>
                </c:pt>
                <c:pt idx="5">
                  <c:v>Saltburn</c:v>
                </c:pt>
                <c:pt idx="6">
                  <c:v>Black Swan</c:v>
                </c:pt>
                <c:pt idx="7">
                  <c:v>Birdbox</c:v>
                </c:pt>
                <c:pt idx="8">
                  <c:v>Barbie</c:v>
                </c:pt>
                <c:pt idx="9">
                  <c:v>Don't Worry Darling</c:v>
                </c:pt>
                <c:pt idx="10">
                  <c:v>Kicking and Screaming</c:v>
                </c:pt>
                <c:pt idx="11">
                  <c:v>Zombieland</c:v>
                </c:pt>
                <c:pt idx="12">
                  <c:v>The Devil Wears Prada</c:v>
                </c:pt>
                <c:pt idx="13">
                  <c:v>Matilda</c:v>
                </c:pt>
                <c:pt idx="14">
                  <c:v>Murder Mystery 2</c:v>
                </c:pt>
                <c:pt idx="15">
                  <c:v>Fast Times at RM</c:v>
                </c:pt>
                <c:pt idx="16">
                  <c:v>Road House</c:v>
                </c:pt>
                <c:pt idx="17">
                  <c:v>But I'm a Cheerleader</c:v>
                </c:pt>
                <c:pt idx="18">
                  <c:v>Neighbors</c:v>
                </c:pt>
                <c:pt idx="19">
                  <c:v>No Hard Feelings</c:v>
                </c:pt>
                <c:pt idx="20">
                  <c:v>American Graffiti</c:v>
                </c:pt>
                <c:pt idx="21">
                  <c:v>The Last Letter from Your Lover</c:v>
                </c:pt>
                <c:pt idx="22">
                  <c:v>Vengence</c:v>
                </c:pt>
                <c:pt idx="23">
                  <c:v>Ballads Of Songbirds and Snakes</c:v>
                </c:pt>
                <c:pt idx="24">
                  <c:v>This is Where I leave You</c:v>
                </c:pt>
                <c:pt idx="25">
                  <c:v>Theater Camp</c:v>
                </c:pt>
                <c:pt idx="26">
                  <c:v>Magic Mike</c:v>
                </c:pt>
                <c:pt idx="27">
                  <c:v>Old</c:v>
                </c:pt>
                <c:pt idx="28">
                  <c:v>The Vow</c:v>
                </c:pt>
                <c:pt idx="29">
                  <c:v>Animal House</c:v>
                </c:pt>
                <c:pt idx="30">
                  <c:v>Spiderverse</c:v>
                </c:pt>
                <c:pt idx="31">
                  <c:v>The House Bunny</c:v>
                </c:pt>
                <c:pt idx="32">
                  <c:v>Lolita</c:v>
                </c:pt>
                <c:pt idx="33">
                  <c:v>The Outlaws</c:v>
                </c:pt>
                <c:pt idx="34">
                  <c:v>A Rainy Day in New York</c:v>
                </c:pt>
                <c:pt idx="35">
                  <c:v>Midsommar</c:v>
                </c:pt>
                <c:pt idx="36">
                  <c:v>Sleepless in Seattle</c:v>
                </c:pt>
                <c:pt idx="37">
                  <c:v>Edge of Seventeen</c:v>
                </c:pt>
              </c:strCache>
            </c:strRef>
          </c:cat>
          <c:val>
            <c:numRef>
              <c:f>Workspace!$R$2:$R$39</c:f>
              <c:numCache>
                <c:formatCode>General</c:formatCode>
                <c:ptCount val="38"/>
                <c:pt idx="0">
                  <c:v>9.75</c:v>
                </c:pt>
                <c:pt idx="1">
                  <c:v>9.75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8.5</c:v>
                </c:pt>
                <c:pt idx="6">
                  <c:v>8.5</c:v>
                </c:pt>
                <c:pt idx="7">
                  <c:v>8.25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7.75</c:v>
                </c:pt>
                <c:pt idx="12">
                  <c:v>7.75</c:v>
                </c:pt>
                <c:pt idx="13">
                  <c:v>7.5</c:v>
                </c:pt>
                <c:pt idx="14">
                  <c:v>7.5</c:v>
                </c:pt>
                <c:pt idx="15">
                  <c:v>7.5</c:v>
                </c:pt>
                <c:pt idx="16">
                  <c:v>7.5</c:v>
                </c:pt>
                <c:pt idx="17">
                  <c:v>7.25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6.75</c:v>
                </c:pt>
                <c:pt idx="23">
                  <c:v>6.75</c:v>
                </c:pt>
                <c:pt idx="24">
                  <c:v>6.75</c:v>
                </c:pt>
                <c:pt idx="25">
                  <c:v>6.75</c:v>
                </c:pt>
                <c:pt idx="26">
                  <c:v>6.75</c:v>
                </c:pt>
                <c:pt idx="27">
                  <c:v>6.5</c:v>
                </c:pt>
                <c:pt idx="28">
                  <c:v>6</c:v>
                </c:pt>
                <c:pt idx="29">
                  <c:v>6</c:v>
                </c:pt>
                <c:pt idx="30">
                  <c:v>5.5</c:v>
                </c:pt>
                <c:pt idx="31">
                  <c:v>5.25</c:v>
                </c:pt>
                <c:pt idx="32">
                  <c:v>5</c:v>
                </c:pt>
                <c:pt idx="33">
                  <c:v>4.75</c:v>
                </c:pt>
                <c:pt idx="34">
                  <c:v>4.75</c:v>
                </c:pt>
                <c:pt idx="35">
                  <c:v>4.5</c:v>
                </c:pt>
                <c:pt idx="36">
                  <c:v>4</c:v>
                </c:pt>
                <c:pt idx="3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25-4969-9368-47D039A71A06}"/>
            </c:ext>
          </c:extLst>
        </c:ser>
        <c:ser>
          <c:idx val="1"/>
          <c:order val="1"/>
          <c:tx>
            <c:v>Tomatometer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Workspace!$Q$2:$Q$39</c:f>
              <c:strCache>
                <c:ptCount val="38"/>
                <c:pt idx="0">
                  <c:v>Little Miss Sunshine</c:v>
                </c:pt>
                <c:pt idx="1">
                  <c:v>For Keeps</c:v>
                </c:pt>
                <c:pt idx="2">
                  <c:v>Girl, Interrupted</c:v>
                </c:pt>
                <c:pt idx="3">
                  <c:v>Forgetting Sarah Marshall</c:v>
                </c:pt>
                <c:pt idx="4">
                  <c:v>St. Elmo's Fire</c:v>
                </c:pt>
                <c:pt idx="5">
                  <c:v>Saltburn</c:v>
                </c:pt>
                <c:pt idx="6">
                  <c:v>Black Swan</c:v>
                </c:pt>
                <c:pt idx="7">
                  <c:v>Birdbox</c:v>
                </c:pt>
                <c:pt idx="8">
                  <c:v>Barbie</c:v>
                </c:pt>
                <c:pt idx="9">
                  <c:v>Don't Worry Darling</c:v>
                </c:pt>
                <c:pt idx="10">
                  <c:v>Kicking and Screaming</c:v>
                </c:pt>
                <c:pt idx="11">
                  <c:v>Zombieland</c:v>
                </c:pt>
                <c:pt idx="12">
                  <c:v>The Devil Wears Prada</c:v>
                </c:pt>
                <c:pt idx="13">
                  <c:v>Matilda</c:v>
                </c:pt>
                <c:pt idx="14">
                  <c:v>Murder Mystery 2</c:v>
                </c:pt>
                <c:pt idx="15">
                  <c:v>Fast Times at RM</c:v>
                </c:pt>
                <c:pt idx="16">
                  <c:v>Road House</c:v>
                </c:pt>
                <c:pt idx="17">
                  <c:v>But I'm a Cheerleader</c:v>
                </c:pt>
                <c:pt idx="18">
                  <c:v>Neighbors</c:v>
                </c:pt>
                <c:pt idx="19">
                  <c:v>No Hard Feelings</c:v>
                </c:pt>
                <c:pt idx="20">
                  <c:v>American Graffiti</c:v>
                </c:pt>
                <c:pt idx="21">
                  <c:v>The Last Letter from Your Lover</c:v>
                </c:pt>
                <c:pt idx="22">
                  <c:v>Vengence</c:v>
                </c:pt>
                <c:pt idx="23">
                  <c:v>Ballads Of Songbirds and Snakes</c:v>
                </c:pt>
                <c:pt idx="24">
                  <c:v>This is Where I leave You</c:v>
                </c:pt>
                <c:pt idx="25">
                  <c:v>Theater Camp</c:v>
                </c:pt>
                <c:pt idx="26">
                  <c:v>Magic Mike</c:v>
                </c:pt>
                <c:pt idx="27">
                  <c:v>Old</c:v>
                </c:pt>
                <c:pt idx="28">
                  <c:v>The Vow</c:v>
                </c:pt>
                <c:pt idx="29">
                  <c:v>Animal House</c:v>
                </c:pt>
                <c:pt idx="30">
                  <c:v>Spiderverse</c:v>
                </c:pt>
                <c:pt idx="31">
                  <c:v>The House Bunny</c:v>
                </c:pt>
                <c:pt idx="32">
                  <c:v>Lolita</c:v>
                </c:pt>
                <c:pt idx="33">
                  <c:v>The Outlaws</c:v>
                </c:pt>
                <c:pt idx="34">
                  <c:v>A Rainy Day in New York</c:v>
                </c:pt>
                <c:pt idx="35">
                  <c:v>Midsommar</c:v>
                </c:pt>
                <c:pt idx="36">
                  <c:v>Sleepless in Seattle</c:v>
                </c:pt>
                <c:pt idx="37">
                  <c:v>Edge of Seventeen</c:v>
                </c:pt>
              </c:strCache>
            </c:strRef>
          </c:cat>
          <c:val>
            <c:numRef>
              <c:f>Workspace!$S$2:$S$39</c:f>
              <c:numCache>
                <c:formatCode>General</c:formatCode>
                <c:ptCount val="38"/>
                <c:pt idx="0">
                  <c:v>9.1</c:v>
                </c:pt>
                <c:pt idx="1">
                  <c:v>1.7</c:v>
                </c:pt>
                <c:pt idx="2">
                  <c:v>6.3</c:v>
                </c:pt>
                <c:pt idx="3">
                  <c:v>8.3000000000000007</c:v>
                </c:pt>
                <c:pt idx="4">
                  <c:v>4.2</c:v>
                </c:pt>
                <c:pt idx="5">
                  <c:v>7.2</c:v>
                </c:pt>
                <c:pt idx="6">
                  <c:v>8.5</c:v>
                </c:pt>
                <c:pt idx="7">
                  <c:v>6.4</c:v>
                </c:pt>
                <c:pt idx="8">
                  <c:v>8.8000000000000007</c:v>
                </c:pt>
                <c:pt idx="9">
                  <c:v>3.8</c:v>
                </c:pt>
                <c:pt idx="10">
                  <c:v>5.7</c:v>
                </c:pt>
                <c:pt idx="11">
                  <c:v>8.9</c:v>
                </c:pt>
                <c:pt idx="12">
                  <c:v>7.5</c:v>
                </c:pt>
                <c:pt idx="13">
                  <c:v>9.1999999999999993</c:v>
                </c:pt>
                <c:pt idx="14">
                  <c:v>4.5</c:v>
                </c:pt>
                <c:pt idx="15">
                  <c:v>7.8</c:v>
                </c:pt>
                <c:pt idx="16">
                  <c:v>4.0999999999999996</c:v>
                </c:pt>
                <c:pt idx="17">
                  <c:v>4.2</c:v>
                </c:pt>
                <c:pt idx="18">
                  <c:v>7.3</c:v>
                </c:pt>
                <c:pt idx="19">
                  <c:v>7.1</c:v>
                </c:pt>
                <c:pt idx="20">
                  <c:v>9.5</c:v>
                </c:pt>
                <c:pt idx="21">
                  <c:v>5.5</c:v>
                </c:pt>
                <c:pt idx="22">
                  <c:v>8.1</c:v>
                </c:pt>
                <c:pt idx="23">
                  <c:v>6.6</c:v>
                </c:pt>
                <c:pt idx="24">
                  <c:v>4.4000000000000004</c:v>
                </c:pt>
                <c:pt idx="25">
                  <c:v>8.5</c:v>
                </c:pt>
                <c:pt idx="26">
                  <c:v>7.8</c:v>
                </c:pt>
                <c:pt idx="27">
                  <c:v>5</c:v>
                </c:pt>
                <c:pt idx="28">
                  <c:v>3.2</c:v>
                </c:pt>
                <c:pt idx="29">
                  <c:v>9.1</c:v>
                </c:pt>
                <c:pt idx="30">
                  <c:v>9.5</c:v>
                </c:pt>
                <c:pt idx="31">
                  <c:v>4.3</c:v>
                </c:pt>
                <c:pt idx="32">
                  <c:v>6.9</c:v>
                </c:pt>
                <c:pt idx="33">
                  <c:v>8</c:v>
                </c:pt>
                <c:pt idx="34">
                  <c:v>4.7</c:v>
                </c:pt>
                <c:pt idx="35">
                  <c:v>8.3000000000000007</c:v>
                </c:pt>
                <c:pt idx="36">
                  <c:v>7.5</c:v>
                </c:pt>
                <c:pt idx="3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25-4969-9368-47D039A71A06}"/>
            </c:ext>
          </c:extLst>
        </c:ser>
        <c:ser>
          <c:idx val="2"/>
          <c:order val="2"/>
          <c:tx>
            <c:v>Audience</c:v>
          </c:tx>
          <c:spPr>
            <a:ln w="31750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cat>
            <c:strRef>
              <c:f>Workspace!$Q$2:$Q$39</c:f>
              <c:strCache>
                <c:ptCount val="38"/>
                <c:pt idx="0">
                  <c:v>Little Miss Sunshine</c:v>
                </c:pt>
                <c:pt idx="1">
                  <c:v>For Keeps</c:v>
                </c:pt>
                <c:pt idx="2">
                  <c:v>Girl, Interrupted</c:v>
                </c:pt>
                <c:pt idx="3">
                  <c:v>Forgetting Sarah Marshall</c:v>
                </c:pt>
                <c:pt idx="4">
                  <c:v>St. Elmo's Fire</c:v>
                </c:pt>
                <c:pt idx="5">
                  <c:v>Saltburn</c:v>
                </c:pt>
                <c:pt idx="6">
                  <c:v>Black Swan</c:v>
                </c:pt>
                <c:pt idx="7">
                  <c:v>Birdbox</c:v>
                </c:pt>
                <c:pt idx="8">
                  <c:v>Barbie</c:v>
                </c:pt>
                <c:pt idx="9">
                  <c:v>Don't Worry Darling</c:v>
                </c:pt>
                <c:pt idx="10">
                  <c:v>Kicking and Screaming</c:v>
                </c:pt>
                <c:pt idx="11">
                  <c:v>Zombieland</c:v>
                </c:pt>
                <c:pt idx="12">
                  <c:v>The Devil Wears Prada</c:v>
                </c:pt>
                <c:pt idx="13">
                  <c:v>Matilda</c:v>
                </c:pt>
                <c:pt idx="14">
                  <c:v>Murder Mystery 2</c:v>
                </c:pt>
                <c:pt idx="15">
                  <c:v>Fast Times at RM</c:v>
                </c:pt>
                <c:pt idx="16">
                  <c:v>Road House</c:v>
                </c:pt>
                <c:pt idx="17">
                  <c:v>But I'm a Cheerleader</c:v>
                </c:pt>
                <c:pt idx="18">
                  <c:v>Neighbors</c:v>
                </c:pt>
                <c:pt idx="19">
                  <c:v>No Hard Feelings</c:v>
                </c:pt>
                <c:pt idx="20">
                  <c:v>American Graffiti</c:v>
                </c:pt>
                <c:pt idx="21">
                  <c:v>The Last Letter from Your Lover</c:v>
                </c:pt>
                <c:pt idx="22">
                  <c:v>Vengence</c:v>
                </c:pt>
                <c:pt idx="23">
                  <c:v>Ballads Of Songbirds and Snakes</c:v>
                </c:pt>
                <c:pt idx="24">
                  <c:v>This is Where I leave You</c:v>
                </c:pt>
                <c:pt idx="25">
                  <c:v>Theater Camp</c:v>
                </c:pt>
                <c:pt idx="26">
                  <c:v>Magic Mike</c:v>
                </c:pt>
                <c:pt idx="27">
                  <c:v>Old</c:v>
                </c:pt>
                <c:pt idx="28">
                  <c:v>The Vow</c:v>
                </c:pt>
                <c:pt idx="29">
                  <c:v>Animal House</c:v>
                </c:pt>
                <c:pt idx="30">
                  <c:v>Spiderverse</c:v>
                </c:pt>
                <c:pt idx="31">
                  <c:v>The House Bunny</c:v>
                </c:pt>
                <c:pt idx="32">
                  <c:v>Lolita</c:v>
                </c:pt>
                <c:pt idx="33">
                  <c:v>The Outlaws</c:v>
                </c:pt>
                <c:pt idx="34">
                  <c:v>A Rainy Day in New York</c:v>
                </c:pt>
                <c:pt idx="35">
                  <c:v>Midsommar</c:v>
                </c:pt>
                <c:pt idx="36">
                  <c:v>Sleepless in Seattle</c:v>
                </c:pt>
                <c:pt idx="37">
                  <c:v>Edge of Seventeen</c:v>
                </c:pt>
              </c:strCache>
            </c:strRef>
          </c:cat>
          <c:val>
            <c:numRef>
              <c:f>Workspace!$T$2:$T$39</c:f>
              <c:numCache>
                <c:formatCode>General</c:formatCode>
                <c:ptCount val="38"/>
                <c:pt idx="0">
                  <c:v>9.1</c:v>
                </c:pt>
                <c:pt idx="1">
                  <c:v>7.1</c:v>
                </c:pt>
                <c:pt idx="2">
                  <c:v>8.4</c:v>
                </c:pt>
                <c:pt idx="3">
                  <c:v>7.6</c:v>
                </c:pt>
                <c:pt idx="4">
                  <c:v>6.8</c:v>
                </c:pt>
                <c:pt idx="5">
                  <c:v>7.9</c:v>
                </c:pt>
                <c:pt idx="6">
                  <c:v>8.4</c:v>
                </c:pt>
                <c:pt idx="7">
                  <c:v>5.8</c:v>
                </c:pt>
                <c:pt idx="8">
                  <c:v>8.3000000000000007</c:v>
                </c:pt>
                <c:pt idx="9">
                  <c:v>7.4</c:v>
                </c:pt>
                <c:pt idx="10">
                  <c:v>7.5</c:v>
                </c:pt>
                <c:pt idx="11">
                  <c:v>8.6</c:v>
                </c:pt>
                <c:pt idx="12">
                  <c:v>7.6</c:v>
                </c:pt>
                <c:pt idx="13">
                  <c:v>7.4</c:v>
                </c:pt>
                <c:pt idx="14">
                  <c:v>4.5999999999999996</c:v>
                </c:pt>
                <c:pt idx="15">
                  <c:v>8</c:v>
                </c:pt>
                <c:pt idx="16">
                  <c:v>6.7</c:v>
                </c:pt>
                <c:pt idx="17">
                  <c:v>7.5</c:v>
                </c:pt>
                <c:pt idx="18">
                  <c:v>6.3</c:v>
                </c:pt>
                <c:pt idx="19">
                  <c:v>8.6999999999999993</c:v>
                </c:pt>
                <c:pt idx="20">
                  <c:v>8.4</c:v>
                </c:pt>
                <c:pt idx="21">
                  <c:v>8</c:v>
                </c:pt>
                <c:pt idx="22">
                  <c:v>8.6</c:v>
                </c:pt>
                <c:pt idx="23">
                  <c:v>9</c:v>
                </c:pt>
                <c:pt idx="24">
                  <c:v>6</c:v>
                </c:pt>
                <c:pt idx="25">
                  <c:v>7.9</c:v>
                </c:pt>
                <c:pt idx="26">
                  <c:v>6</c:v>
                </c:pt>
                <c:pt idx="27">
                  <c:v>5.3</c:v>
                </c:pt>
                <c:pt idx="28">
                  <c:v>6.3</c:v>
                </c:pt>
                <c:pt idx="29">
                  <c:v>8.9</c:v>
                </c:pt>
                <c:pt idx="30">
                  <c:v>9.4</c:v>
                </c:pt>
                <c:pt idx="31">
                  <c:v>5</c:v>
                </c:pt>
                <c:pt idx="32">
                  <c:v>7.5</c:v>
                </c:pt>
                <c:pt idx="33">
                  <c:v>8.1</c:v>
                </c:pt>
                <c:pt idx="34">
                  <c:v>5.7</c:v>
                </c:pt>
                <c:pt idx="35">
                  <c:v>6.3</c:v>
                </c:pt>
                <c:pt idx="36">
                  <c:v>7.5</c:v>
                </c:pt>
                <c:pt idx="37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25-4969-9368-47D039A71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926063"/>
        <c:axId val="2098140031"/>
      </c:lineChart>
      <c:catAx>
        <c:axId val="170792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2098140031"/>
        <c:crosses val="autoZero"/>
        <c:auto val="1"/>
        <c:lblAlgn val="ctr"/>
        <c:lblOffset val="100"/>
        <c:noMultiLvlLbl val="0"/>
      </c:catAx>
      <c:valAx>
        <c:axId val="2098140031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7926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r>
              <a:rPr lang="en-US"/>
              <a:t>Directors by Gender, Movies I've Watched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EA68B5"/>
            </a:solidFill>
          </c:spPr>
          <c:dPt>
            <c:idx val="0"/>
            <c:bubble3D val="0"/>
            <c:spPr>
              <a:solidFill>
                <a:srgbClr val="75DB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04A-4A5D-BF24-5B25AEDC592E}"/>
              </c:ext>
            </c:extLst>
          </c:dPt>
          <c:dPt>
            <c:idx val="1"/>
            <c:bubble3D val="0"/>
            <c:spPr>
              <a:solidFill>
                <a:srgbClr val="EA6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4A-4A5D-BF24-5B25AEDC592E}"/>
              </c:ext>
            </c:extLst>
          </c:dPt>
          <c:dLbls>
            <c:dLbl>
              <c:idx val="0"/>
              <c:layout>
                <c:manualLayout>
                  <c:x val="7.0055425637764734E-2"/>
                  <c:y val="-0.2406087020933906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4A-4A5D-BF24-5B25AEDC592E}"/>
                </c:ext>
              </c:extLst>
            </c:dLbl>
            <c:dLbl>
              <c:idx val="1"/>
              <c:layout>
                <c:manualLayout>
                  <c:x val="-9.7764171210242015E-2"/>
                  <c:y val="0.124921877995297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4A-4A5D-BF24-5B25AEDC59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Workspace!$AE$75:$AF$75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Workspace!$AE$76:$AF$76</c:f>
              <c:numCache>
                <c:formatCode>General</c:formatCode>
                <c:ptCount val="2"/>
                <c:pt idx="0">
                  <c:v>0.78431372549019607</c:v>
                </c:pt>
                <c:pt idx="1">
                  <c:v>0.21568627450980393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4A-4A5D-BF24-5B25AEDC592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ahnschrift SemiBold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r>
              <a:rPr lang="en-US"/>
              <a:t> Directors by Gender, 2022*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75DBFF"/>
            </a:solidFill>
          </c:spPr>
          <c:dPt>
            <c:idx val="0"/>
            <c:bubble3D val="0"/>
            <c:spPr>
              <a:solidFill>
                <a:srgbClr val="75DB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AF8-4A72-B7BF-D626CF0680EB}"/>
              </c:ext>
            </c:extLst>
          </c:dPt>
          <c:dPt>
            <c:idx val="1"/>
            <c:bubble3D val="0"/>
            <c:spPr>
              <a:solidFill>
                <a:srgbClr val="EA6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F8-4A72-B7BF-D626CF0680EB}"/>
              </c:ext>
            </c:extLst>
          </c:dPt>
          <c:dLbls>
            <c:dLbl>
              <c:idx val="0"/>
              <c:layout>
                <c:manualLayout>
                  <c:x val="9.6485734422327968E-2"/>
                  <c:y val="-0.2956717088901997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86111111111111"/>
                      <c:h val="0.159722222222222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AF8-4A72-B7BF-D626CF0680EB}"/>
                </c:ext>
              </c:extLst>
            </c:dLbl>
            <c:dLbl>
              <c:idx val="1"/>
              <c:layout>
                <c:manualLayout>
                  <c:x val="-0.12638288763147204"/>
                  <c:y val="0.1690543816931164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4999999999999"/>
                      <c:h val="0.144675925925925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AF8-4A72-B7BF-D626CF0680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Workspace!$AE$78:$AF$78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Workspace!$AE$79:$AF$79</c:f>
              <c:numCache>
                <c:formatCode>General</c:formatCode>
                <c:ptCount val="2"/>
                <c:pt idx="0">
                  <c:v>0.85399999999999998</c:v>
                </c:pt>
                <c:pt idx="1">
                  <c:v>0.14599999999999999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8-4A72-B7BF-D626CF068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ahnschrift SemiBold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rPr>
              <a:t>Audience Vs. Tomatometer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Workspace!$K$1</c:f>
              <c:strCache>
                <c:ptCount val="1"/>
                <c:pt idx="0">
                  <c:v>Audience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92D050"/>
              </a:solidFill>
              <a:ln w="9525">
                <a:solidFill>
                  <a:srgbClr val="FFFFFF"/>
                </a:solidFill>
                <a:prstDash val="solid"/>
              </a:ln>
              <a:effectLst/>
            </c:spPr>
          </c:marker>
          <c:trendline>
            <c:spPr>
              <a:ln w="19050" cap="rnd">
                <a:solidFill>
                  <a:srgbClr val="ED733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5.2765121993993629E-2"/>
                  <c:y val="0.349638322872058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200" b="0" i="0" u="none" strike="noStrike" kern="1200" baseline="0">
                      <a:solidFill>
                        <a:sysClr val="windowText" lastClr="000000"/>
                      </a:solidFill>
                      <a:latin typeface="Bahnschrift SemiBold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Workspace!$J$2:$J$66</c:f>
              <c:numCache>
                <c:formatCode>General</c:formatCode>
                <c:ptCount val="65"/>
                <c:pt idx="0">
                  <c:v>9.4</c:v>
                </c:pt>
                <c:pt idx="1">
                  <c:v>8.1999999999999993</c:v>
                </c:pt>
                <c:pt idx="2">
                  <c:v>9.1</c:v>
                </c:pt>
                <c:pt idx="3">
                  <c:v>1.7</c:v>
                </c:pt>
                <c:pt idx="4">
                  <c:v>9</c:v>
                </c:pt>
                <c:pt idx="5">
                  <c:v>8.4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7.3</c:v>
                </c:pt>
                <c:pt idx="9">
                  <c:v>7</c:v>
                </c:pt>
                <c:pt idx="10">
                  <c:v>6.3</c:v>
                </c:pt>
                <c:pt idx="11">
                  <c:v>4.2</c:v>
                </c:pt>
                <c:pt idx="12">
                  <c:v>7.6</c:v>
                </c:pt>
                <c:pt idx="13">
                  <c:v>7</c:v>
                </c:pt>
                <c:pt idx="14">
                  <c:v>8.5</c:v>
                </c:pt>
                <c:pt idx="15">
                  <c:v>8</c:v>
                </c:pt>
                <c:pt idx="16">
                  <c:v>8.3000000000000007</c:v>
                </c:pt>
                <c:pt idx="17">
                  <c:v>7.2</c:v>
                </c:pt>
                <c:pt idx="18">
                  <c:v>8.8000000000000007</c:v>
                </c:pt>
                <c:pt idx="19">
                  <c:v>9.4</c:v>
                </c:pt>
                <c:pt idx="20">
                  <c:v>6.4</c:v>
                </c:pt>
                <c:pt idx="21">
                  <c:v>4.8</c:v>
                </c:pt>
                <c:pt idx="22">
                  <c:v>8.8000000000000007</c:v>
                </c:pt>
                <c:pt idx="23">
                  <c:v>5.7</c:v>
                </c:pt>
                <c:pt idx="24">
                  <c:v>4.0999999999999996</c:v>
                </c:pt>
                <c:pt idx="25">
                  <c:v>3.8</c:v>
                </c:pt>
                <c:pt idx="26">
                  <c:v>7.5</c:v>
                </c:pt>
                <c:pt idx="27">
                  <c:v>8.9</c:v>
                </c:pt>
                <c:pt idx="28">
                  <c:v>6.4</c:v>
                </c:pt>
                <c:pt idx="29">
                  <c:v>9.1999999999999993</c:v>
                </c:pt>
                <c:pt idx="30">
                  <c:v>7.8</c:v>
                </c:pt>
                <c:pt idx="31">
                  <c:v>8.1</c:v>
                </c:pt>
                <c:pt idx="32">
                  <c:v>8.5</c:v>
                </c:pt>
                <c:pt idx="33">
                  <c:v>9.1999999999999993</c:v>
                </c:pt>
                <c:pt idx="34">
                  <c:v>5.4</c:v>
                </c:pt>
                <c:pt idx="35">
                  <c:v>4.5</c:v>
                </c:pt>
                <c:pt idx="36">
                  <c:v>4.0999999999999996</c:v>
                </c:pt>
                <c:pt idx="37">
                  <c:v>9.3000000000000007</c:v>
                </c:pt>
                <c:pt idx="38">
                  <c:v>4.2</c:v>
                </c:pt>
                <c:pt idx="39">
                  <c:v>6.7</c:v>
                </c:pt>
                <c:pt idx="40">
                  <c:v>7.3</c:v>
                </c:pt>
                <c:pt idx="41">
                  <c:v>7.1</c:v>
                </c:pt>
                <c:pt idx="42">
                  <c:v>9.4</c:v>
                </c:pt>
                <c:pt idx="43">
                  <c:v>5.5</c:v>
                </c:pt>
                <c:pt idx="44">
                  <c:v>9.5</c:v>
                </c:pt>
                <c:pt idx="45">
                  <c:v>1.5</c:v>
                </c:pt>
                <c:pt idx="46">
                  <c:v>8.5</c:v>
                </c:pt>
                <c:pt idx="47">
                  <c:v>7.8</c:v>
                </c:pt>
                <c:pt idx="48">
                  <c:v>8.1</c:v>
                </c:pt>
                <c:pt idx="49">
                  <c:v>4.4000000000000004</c:v>
                </c:pt>
                <c:pt idx="50">
                  <c:v>6.6</c:v>
                </c:pt>
                <c:pt idx="51">
                  <c:v>5</c:v>
                </c:pt>
                <c:pt idx="52">
                  <c:v>9.1</c:v>
                </c:pt>
                <c:pt idx="53">
                  <c:v>3.2</c:v>
                </c:pt>
                <c:pt idx="54">
                  <c:v>2.8</c:v>
                </c:pt>
                <c:pt idx="55">
                  <c:v>9.5</c:v>
                </c:pt>
                <c:pt idx="56">
                  <c:v>4.3</c:v>
                </c:pt>
                <c:pt idx="57">
                  <c:v>6.9</c:v>
                </c:pt>
                <c:pt idx="58">
                  <c:v>4.7</c:v>
                </c:pt>
                <c:pt idx="59">
                  <c:v>8</c:v>
                </c:pt>
                <c:pt idx="60">
                  <c:v>8.3000000000000007</c:v>
                </c:pt>
                <c:pt idx="61">
                  <c:v>7.5</c:v>
                </c:pt>
                <c:pt idx="62">
                  <c:v>8</c:v>
                </c:pt>
                <c:pt idx="63">
                  <c:v>9.1</c:v>
                </c:pt>
                <c:pt idx="64">
                  <c:v>3.5</c:v>
                </c:pt>
              </c:numCache>
            </c:numRef>
          </c:xVal>
          <c:yVal>
            <c:numRef>
              <c:f>Workspace!$K$2:$K$66</c:f>
              <c:numCache>
                <c:formatCode>General</c:formatCode>
                <c:ptCount val="65"/>
                <c:pt idx="0">
                  <c:v>8.6</c:v>
                </c:pt>
                <c:pt idx="1">
                  <c:v>8.3000000000000007</c:v>
                </c:pt>
                <c:pt idx="2">
                  <c:v>9.1</c:v>
                </c:pt>
                <c:pt idx="3">
                  <c:v>7.1</c:v>
                </c:pt>
                <c:pt idx="4">
                  <c:v>8.9</c:v>
                </c:pt>
                <c:pt idx="5">
                  <c:v>8.1</c:v>
                </c:pt>
                <c:pt idx="6">
                  <c:v>8.3000000000000007</c:v>
                </c:pt>
                <c:pt idx="7">
                  <c:v>7.6</c:v>
                </c:pt>
                <c:pt idx="8">
                  <c:v>8.6</c:v>
                </c:pt>
                <c:pt idx="9">
                  <c:v>6.6</c:v>
                </c:pt>
                <c:pt idx="10">
                  <c:v>8.4</c:v>
                </c:pt>
                <c:pt idx="11">
                  <c:v>6.8</c:v>
                </c:pt>
                <c:pt idx="12">
                  <c:v>8.9</c:v>
                </c:pt>
                <c:pt idx="13">
                  <c:v>7.1</c:v>
                </c:pt>
                <c:pt idx="14">
                  <c:v>8.4</c:v>
                </c:pt>
                <c:pt idx="15">
                  <c:v>8.3000000000000007</c:v>
                </c:pt>
                <c:pt idx="16">
                  <c:v>9.1</c:v>
                </c:pt>
                <c:pt idx="17">
                  <c:v>7.9</c:v>
                </c:pt>
                <c:pt idx="18">
                  <c:v>6.9</c:v>
                </c:pt>
                <c:pt idx="19">
                  <c:v>8.9</c:v>
                </c:pt>
                <c:pt idx="20">
                  <c:v>5.8</c:v>
                </c:pt>
                <c:pt idx="21">
                  <c:v>7.5</c:v>
                </c:pt>
                <c:pt idx="22">
                  <c:v>8.3000000000000007</c:v>
                </c:pt>
                <c:pt idx="23">
                  <c:v>7.5</c:v>
                </c:pt>
                <c:pt idx="24">
                  <c:v>6.9</c:v>
                </c:pt>
                <c:pt idx="25">
                  <c:v>7.4</c:v>
                </c:pt>
                <c:pt idx="26">
                  <c:v>7.6</c:v>
                </c:pt>
                <c:pt idx="27">
                  <c:v>8.6</c:v>
                </c:pt>
                <c:pt idx="28">
                  <c:v>7.2</c:v>
                </c:pt>
                <c:pt idx="29">
                  <c:v>9.4</c:v>
                </c:pt>
                <c:pt idx="30">
                  <c:v>8</c:v>
                </c:pt>
                <c:pt idx="31">
                  <c:v>8.5</c:v>
                </c:pt>
                <c:pt idx="32">
                  <c:v>8.4</c:v>
                </c:pt>
                <c:pt idx="33">
                  <c:v>7.4</c:v>
                </c:pt>
                <c:pt idx="34">
                  <c:v>7.3</c:v>
                </c:pt>
                <c:pt idx="35">
                  <c:v>4.5999999999999996</c:v>
                </c:pt>
                <c:pt idx="36">
                  <c:v>6.7</c:v>
                </c:pt>
                <c:pt idx="37">
                  <c:v>8</c:v>
                </c:pt>
                <c:pt idx="38">
                  <c:v>7.5</c:v>
                </c:pt>
                <c:pt idx="39">
                  <c:v>6.6</c:v>
                </c:pt>
                <c:pt idx="40">
                  <c:v>6.3</c:v>
                </c:pt>
                <c:pt idx="41">
                  <c:v>8.6999999999999993</c:v>
                </c:pt>
                <c:pt idx="42">
                  <c:v>9.4</c:v>
                </c:pt>
                <c:pt idx="43">
                  <c:v>8</c:v>
                </c:pt>
                <c:pt idx="44">
                  <c:v>8.4</c:v>
                </c:pt>
                <c:pt idx="45">
                  <c:v>6.4</c:v>
                </c:pt>
                <c:pt idx="46">
                  <c:v>7.9</c:v>
                </c:pt>
                <c:pt idx="47">
                  <c:v>6</c:v>
                </c:pt>
                <c:pt idx="48">
                  <c:v>8.6</c:v>
                </c:pt>
                <c:pt idx="49">
                  <c:v>6</c:v>
                </c:pt>
                <c:pt idx="50">
                  <c:v>9</c:v>
                </c:pt>
                <c:pt idx="51">
                  <c:v>5.3</c:v>
                </c:pt>
                <c:pt idx="52">
                  <c:v>8.9</c:v>
                </c:pt>
                <c:pt idx="53">
                  <c:v>6.3</c:v>
                </c:pt>
                <c:pt idx="54">
                  <c:v>5.8</c:v>
                </c:pt>
                <c:pt idx="55">
                  <c:v>9.4</c:v>
                </c:pt>
                <c:pt idx="56">
                  <c:v>5</c:v>
                </c:pt>
                <c:pt idx="57">
                  <c:v>7.5</c:v>
                </c:pt>
                <c:pt idx="58">
                  <c:v>5.7</c:v>
                </c:pt>
                <c:pt idx="59">
                  <c:v>8.1</c:v>
                </c:pt>
                <c:pt idx="60">
                  <c:v>6.3</c:v>
                </c:pt>
                <c:pt idx="61">
                  <c:v>7.5</c:v>
                </c:pt>
                <c:pt idx="62">
                  <c:v>7.3</c:v>
                </c:pt>
                <c:pt idx="63">
                  <c:v>8.1</c:v>
                </c:pt>
                <c:pt idx="64">
                  <c:v>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FA-471C-9863-CDC4C64E8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265727"/>
        <c:axId val="2138613599"/>
      </c:scatterChart>
      <c:valAx>
        <c:axId val="1521265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defRPr>
                </a:pPr>
                <a:r>
                  <a: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rPr>
                  <a:t>Tomatometer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US" sz="1400" b="0" i="0" u="none" strike="noStrike" kern="1200" spc="0" baseline="0">
                  <a:solidFill>
                    <a:sysClr val="windowText" lastClr="000000"/>
                  </a:solidFill>
                  <a:latin typeface="Bahnschrift SemiBold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2138613599"/>
        <c:crosses val="autoZero"/>
        <c:crossBetween val="midCat"/>
      </c:valAx>
      <c:valAx>
        <c:axId val="2138613599"/>
        <c:scaling>
          <c:orientation val="minMax"/>
          <c:max val="1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defRPr>
                </a:pPr>
                <a:r>
                  <a: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rPr>
                  <a:t>Audience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400" b="0" i="0" u="none" strike="noStrike" kern="1200" spc="0" baseline="0">
                  <a:solidFill>
                    <a:sysClr val="windowText" lastClr="000000"/>
                  </a:solidFill>
                  <a:latin typeface="Bahnschrift SemiBold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212657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Bahnschrift SemiBold" panose="020B0502040204020203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Bahnschrift SemiBold" panose="020B0502040204020203" pitchFamily="34" charset="0"/>
              </a:rPr>
              <a:t>Audience</a:t>
            </a:r>
            <a:r>
              <a:rPr lang="en-US" baseline="0">
                <a:solidFill>
                  <a:sysClr val="windowText" lastClr="000000"/>
                </a:solidFill>
                <a:latin typeface="Bahnschrift SemiBold" panose="020B0502040204020203" pitchFamily="34" charset="0"/>
              </a:rPr>
              <a:t> </a:t>
            </a:r>
            <a:r>
              <a:rPr lang="en-US" sz="1400" b="0" i="0" u="none" strike="noStrike" kern="1200" spc="0" baseline="0">
                <a:solidFill>
                  <a:sysClr val="windowText" lastClr="000000"/>
                </a:solidFill>
                <a:latin typeface="Bahnschrift SemiBold" panose="020B0502040204020203" pitchFamily="34" charset="0"/>
              </a:rPr>
              <a:t>Vs. </a:t>
            </a:r>
            <a:r>
              <a:rPr lang="en-US" baseline="0">
                <a:solidFill>
                  <a:sysClr val="windowText" lastClr="000000"/>
                </a:solidFill>
                <a:latin typeface="Bahnschrift SemiBold" panose="020B0502040204020203" pitchFamily="34" charset="0"/>
              </a:rPr>
              <a:t>Me</a:t>
            </a:r>
            <a:endParaRPr lang="en-US">
              <a:solidFill>
                <a:sysClr val="windowText" lastClr="000000"/>
              </a:solidFill>
              <a:latin typeface="Bahnschrift SemiBold" panose="020B050204020402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A68B5">
                  <a:alpha val="98000"/>
                </a:srgb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>
                <a:solidFill>
                  <a:schemeClr val="tx1"/>
                </a:solidFill>
                <a:prstDash val="sysDot"/>
                <a:bevel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5251456314016804"/>
                  <c:y val="0.310935732765168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spc="0" baseline="0">
                      <a:solidFill>
                        <a:sysClr val="windowText" lastClr="000000"/>
                      </a:solidFill>
                      <a:latin typeface="Bahnschrift SemiBold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Workspace!$I$2:$I$66</c:f>
              <c:numCache>
                <c:formatCode>General</c:formatCode>
                <c:ptCount val="65"/>
                <c:pt idx="0">
                  <c:v>10</c:v>
                </c:pt>
                <c:pt idx="1">
                  <c:v>10</c:v>
                </c:pt>
                <c:pt idx="2">
                  <c:v>9.75</c:v>
                </c:pt>
                <c:pt idx="3">
                  <c:v>9.75</c:v>
                </c:pt>
                <c:pt idx="4">
                  <c:v>9.5</c:v>
                </c:pt>
                <c:pt idx="5">
                  <c:v>9.5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8.75</c:v>
                </c:pt>
                <c:pt idx="13">
                  <c:v>8.75</c:v>
                </c:pt>
                <c:pt idx="14">
                  <c:v>8.5</c:v>
                </c:pt>
                <c:pt idx="15">
                  <c:v>8.5</c:v>
                </c:pt>
                <c:pt idx="16">
                  <c:v>8.5</c:v>
                </c:pt>
                <c:pt idx="17">
                  <c:v>8.5</c:v>
                </c:pt>
                <c:pt idx="18">
                  <c:v>8.5</c:v>
                </c:pt>
                <c:pt idx="19">
                  <c:v>8.25</c:v>
                </c:pt>
                <c:pt idx="20">
                  <c:v>8.25</c:v>
                </c:pt>
                <c:pt idx="21">
                  <c:v>8.25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7.75</c:v>
                </c:pt>
                <c:pt idx="27">
                  <c:v>7.75</c:v>
                </c:pt>
                <c:pt idx="28">
                  <c:v>7.75</c:v>
                </c:pt>
                <c:pt idx="29">
                  <c:v>7.75</c:v>
                </c:pt>
                <c:pt idx="30">
                  <c:v>7.5</c:v>
                </c:pt>
                <c:pt idx="31">
                  <c:v>7.5</c:v>
                </c:pt>
                <c:pt idx="32">
                  <c:v>7.5</c:v>
                </c:pt>
                <c:pt idx="33">
                  <c:v>7.5</c:v>
                </c:pt>
                <c:pt idx="34">
                  <c:v>7.5</c:v>
                </c:pt>
                <c:pt idx="35">
                  <c:v>7.5</c:v>
                </c:pt>
                <c:pt idx="36">
                  <c:v>7.5</c:v>
                </c:pt>
                <c:pt idx="37">
                  <c:v>7.25</c:v>
                </c:pt>
                <c:pt idx="38">
                  <c:v>7.25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6.75</c:v>
                </c:pt>
                <c:pt idx="47">
                  <c:v>6.75</c:v>
                </c:pt>
                <c:pt idx="48">
                  <c:v>6.75</c:v>
                </c:pt>
                <c:pt idx="49">
                  <c:v>6.75</c:v>
                </c:pt>
                <c:pt idx="50">
                  <c:v>6.75</c:v>
                </c:pt>
                <c:pt idx="51">
                  <c:v>6.5</c:v>
                </c:pt>
                <c:pt idx="52">
                  <c:v>6</c:v>
                </c:pt>
                <c:pt idx="53">
                  <c:v>6</c:v>
                </c:pt>
                <c:pt idx="54">
                  <c:v>5.5</c:v>
                </c:pt>
                <c:pt idx="55">
                  <c:v>5.5</c:v>
                </c:pt>
                <c:pt idx="56">
                  <c:v>5.25</c:v>
                </c:pt>
                <c:pt idx="57">
                  <c:v>5</c:v>
                </c:pt>
                <c:pt idx="58">
                  <c:v>4.75</c:v>
                </c:pt>
                <c:pt idx="59">
                  <c:v>4.75</c:v>
                </c:pt>
                <c:pt idx="60">
                  <c:v>4.5</c:v>
                </c:pt>
                <c:pt idx="61">
                  <c:v>4</c:v>
                </c:pt>
                <c:pt idx="62">
                  <c:v>4</c:v>
                </c:pt>
                <c:pt idx="63">
                  <c:v>3.5</c:v>
                </c:pt>
                <c:pt idx="64">
                  <c:v>3.5</c:v>
                </c:pt>
              </c:numCache>
            </c:numRef>
          </c:xVal>
          <c:yVal>
            <c:numRef>
              <c:f>Workspace!$K$2:$K$66</c:f>
              <c:numCache>
                <c:formatCode>General</c:formatCode>
                <c:ptCount val="65"/>
                <c:pt idx="0">
                  <c:v>8.6</c:v>
                </c:pt>
                <c:pt idx="1">
                  <c:v>8.3000000000000007</c:v>
                </c:pt>
                <c:pt idx="2">
                  <c:v>9.1</c:v>
                </c:pt>
                <c:pt idx="3">
                  <c:v>7.1</c:v>
                </c:pt>
                <c:pt idx="4">
                  <c:v>8.9</c:v>
                </c:pt>
                <c:pt idx="5">
                  <c:v>8.1</c:v>
                </c:pt>
                <c:pt idx="6">
                  <c:v>8.3000000000000007</c:v>
                </c:pt>
                <c:pt idx="7">
                  <c:v>7.6</c:v>
                </c:pt>
                <c:pt idx="8">
                  <c:v>8.6</c:v>
                </c:pt>
                <c:pt idx="9">
                  <c:v>6.6</c:v>
                </c:pt>
                <c:pt idx="10">
                  <c:v>8.4</c:v>
                </c:pt>
                <c:pt idx="11">
                  <c:v>6.8</c:v>
                </c:pt>
                <c:pt idx="12">
                  <c:v>8.9</c:v>
                </c:pt>
                <c:pt idx="13">
                  <c:v>7.1</c:v>
                </c:pt>
                <c:pt idx="14">
                  <c:v>8.4</c:v>
                </c:pt>
                <c:pt idx="15">
                  <c:v>8.3000000000000007</c:v>
                </c:pt>
                <c:pt idx="16">
                  <c:v>9.1</c:v>
                </c:pt>
                <c:pt idx="17">
                  <c:v>7.9</c:v>
                </c:pt>
                <c:pt idx="18">
                  <c:v>6.9</c:v>
                </c:pt>
                <c:pt idx="19">
                  <c:v>8.9</c:v>
                </c:pt>
                <c:pt idx="20">
                  <c:v>5.8</c:v>
                </c:pt>
                <c:pt idx="21">
                  <c:v>7.5</c:v>
                </c:pt>
                <c:pt idx="22">
                  <c:v>8.3000000000000007</c:v>
                </c:pt>
                <c:pt idx="23">
                  <c:v>7.5</c:v>
                </c:pt>
                <c:pt idx="24">
                  <c:v>6.9</c:v>
                </c:pt>
                <c:pt idx="25">
                  <c:v>7.4</c:v>
                </c:pt>
                <c:pt idx="26">
                  <c:v>7.6</c:v>
                </c:pt>
                <c:pt idx="27">
                  <c:v>8.6</c:v>
                </c:pt>
                <c:pt idx="28">
                  <c:v>7.2</c:v>
                </c:pt>
                <c:pt idx="29">
                  <c:v>9.4</c:v>
                </c:pt>
                <c:pt idx="30">
                  <c:v>8</c:v>
                </c:pt>
                <c:pt idx="31">
                  <c:v>8.5</c:v>
                </c:pt>
                <c:pt idx="32">
                  <c:v>8.4</c:v>
                </c:pt>
                <c:pt idx="33">
                  <c:v>7.4</c:v>
                </c:pt>
                <c:pt idx="34">
                  <c:v>7.3</c:v>
                </c:pt>
                <c:pt idx="35">
                  <c:v>4.5999999999999996</c:v>
                </c:pt>
                <c:pt idx="36">
                  <c:v>6.7</c:v>
                </c:pt>
                <c:pt idx="37">
                  <c:v>8</c:v>
                </c:pt>
                <c:pt idx="38">
                  <c:v>7.5</c:v>
                </c:pt>
                <c:pt idx="39">
                  <c:v>6.6</c:v>
                </c:pt>
                <c:pt idx="40">
                  <c:v>6.3</c:v>
                </c:pt>
                <c:pt idx="41">
                  <c:v>8.6999999999999993</c:v>
                </c:pt>
                <c:pt idx="42">
                  <c:v>9.4</c:v>
                </c:pt>
                <c:pt idx="43">
                  <c:v>8</c:v>
                </c:pt>
                <c:pt idx="44">
                  <c:v>8.4</c:v>
                </c:pt>
                <c:pt idx="45">
                  <c:v>6.4</c:v>
                </c:pt>
                <c:pt idx="46">
                  <c:v>7.9</c:v>
                </c:pt>
                <c:pt idx="47">
                  <c:v>6</c:v>
                </c:pt>
                <c:pt idx="48">
                  <c:v>8.6</c:v>
                </c:pt>
                <c:pt idx="49">
                  <c:v>6</c:v>
                </c:pt>
                <c:pt idx="50">
                  <c:v>9</c:v>
                </c:pt>
                <c:pt idx="51">
                  <c:v>5.3</c:v>
                </c:pt>
                <c:pt idx="52">
                  <c:v>8.9</c:v>
                </c:pt>
                <c:pt idx="53">
                  <c:v>6.3</c:v>
                </c:pt>
                <c:pt idx="54">
                  <c:v>5.8</c:v>
                </c:pt>
                <c:pt idx="55">
                  <c:v>9.4</c:v>
                </c:pt>
                <c:pt idx="56">
                  <c:v>5</c:v>
                </c:pt>
                <c:pt idx="57">
                  <c:v>7.5</c:v>
                </c:pt>
                <c:pt idx="58">
                  <c:v>5.7</c:v>
                </c:pt>
                <c:pt idx="59">
                  <c:v>8.1</c:v>
                </c:pt>
                <c:pt idx="60">
                  <c:v>6.3</c:v>
                </c:pt>
                <c:pt idx="61">
                  <c:v>7.5</c:v>
                </c:pt>
                <c:pt idx="62">
                  <c:v>7.3</c:v>
                </c:pt>
                <c:pt idx="63">
                  <c:v>8.1</c:v>
                </c:pt>
                <c:pt idx="64">
                  <c:v>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29-48C5-8A5B-E30A38903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5137087"/>
        <c:axId val="195103072"/>
      </c:scatterChart>
      <c:valAx>
        <c:axId val="1665137087"/>
        <c:scaling>
          <c:orientation val="minMax"/>
          <c:max val="1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defRPr>
                </a:pPr>
                <a:r>
                  <a: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rPr>
                  <a:t>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US" sz="1400" b="0" i="0" u="none" strike="noStrike" kern="1200" spc="0" baseline="0">
                  <a:solidFill>
                    <a:sysClr val="windowText" lastClr="000000"/>
                  </a:solidFill>
                  <a:latin typeface="Bahnschrift SemiBold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95103072"/>
        <c:crosses val="autoZero"/>
        <c:crossBetween val="midCat"/>
      </c:valAx>
      <c:valAx>
        <c:axId val="195103072"/>
        <c:scaling>
          <c:orientation val="minMax"/>
          <c:max val="1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defRPr>
                </a:pPr>
                <a:r>
                  <a: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rPr>
                  <a:t>Audience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400" b="0" i="0" u="none" strike="noStrike" kern="1200" spc="0" baseline="0">
                  <a:solidFill>
                    <a:sysClr val="windowText" lastClr="000000"/>
                  </a:solidFill>
                  <a:latin typeface="Bahnschrift SemiBold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6651370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rPr>
              <a:t>Tomatometer </a:t>
            </a:r>
            <a:r>
              <a:rPr lang="en-US" sz="1400" b="0" i="0" u="none" strike="noStrike" kern="1200" spc="0" baseline="0">
                <a:solidFill>
                  <a:sysClr val="windowText" lastClr="000000"/>
                </a:solidFill>
                <a:latin typeface="Bahnschrift SemiBold" panose="020B0502040204020203" pitchFamily="34" charset="0"/>
              </a:rPr>
              <a:t>Vs. </a:t>
            </a:r>
            <a:r>
              <a:rPr lang="en-US" sz="1400" b="0" i="0" u="none" strike="noStrike" kern="1200" spc="0" baseline="0">
                <a:solidFill>
                  <a:sysClr val="windowText" lastClr="000000"/>
                </a:solidFill>
                <a:latin typeface="Bahnschrift SemiBold" panose="020B0502040204020203" pitchFamily="34" charset="0"/>
                <a:ea typeface="+mn-ea"/>
                <a:cs typeface="+mn-cs"/>
              </a:rPr>
              <a:t>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2">
                  <a:lumMod val="50000"/>
                </a:schemeClr>
              </a:solidFill>
              <a:ln w="9525">
                <a:solidFill>
                  <a:srgbClr val="FFFFFF"/>
                </a:solidFill>
                <a:prstDash val="solid"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1035864197839693"/>
                  <c:y val="0.368527728316273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ysClr val="windowText" lastClr="000000"/>
                      </a:solidFill>
                      <a:latin typeface="Bahnschrift SemiBold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Workspace!$I$2:$I$66</c:f>
              <c:numCache>
                <c:formatCode>General</c:formatCode>
                <c:ptCount val="65"/>
                <c:pt idx="0">
                  <c:v>10</c:v>
                </c:pt>
                <c:pt idx="1">
                  <c:v>10</c:v>
                </c:pt>
                <c:pt idx="2">
                  <c:v>9.75</c:v>
                </c:pt>
                <c:pt idx="3">
                  <c:v>9.75</c:v>
                </c:pt>
                <c:pt idx="4">
                  <c:v>9.5</c:v>
                </c:pt>
                <c:pt idx="5">
                  <c:v>9.5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8.75</c:v>
                </c:pt>
                <c:pt idx="13">
                  <c:v>8.75</c:v>
                </c:pt>
                <c:pt idx="14">
                  <c:v>8.5</c:v>
                </c:pt>
                <c:pt idx="15">
                  <c:v>8.5</c:v>
                </c:pt>
                <c:pt idx="16">
                  <c:v>8.5</c:v>
                </c:pt>
                <c:pt idx="17">
                  <c:v>8.5</c:v>
                </c:pt>
                <c:pt idx="18">
                  <c:v>8.5</c:v>
                </c:pt>
                <c:pt idx="19">
                  <c:v>8.25</c:v>
                </c:pt>
                <c:pt idx="20">
                  <c:v>8.25</c:v>
                </c:pt>
                <c:pt idx="21">
                  <c:v>8.25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7.75</c:v>
                </c:pt>
                <c:pt idx="27">
                  <c:v>7.75</c:v>
                </c:pt>
                <c:pt idx="28">
                  <c:v>7.75</c:v>
                </c:pt>
                <c:pt idx="29">
                  <c:v>7.75</c:v>
                </c:pt>
                <c:pt idx="30">
                  <c:v>7.5</c:v>
                </c:pt>
                <c:pt idx="31">
                  <c:v>7.5</c:v>
                </c:pt>
                <c:pt idx="32">
                  <c:v>7.5</c:v>
                </c:pt>
                <c:pt idx="33">
                  <c:v>7.5</c:v>
                </c:pt>
                <c:pt idx="34">
                  <c:v>7.5</c:v>
                </c:pt>
                <c:pt idx="35">
                  <c:v>7.5</c:v>
                </c:pt>
                <c:pt idx="36">
                  <c:v>7.5</c:v>
                </c:pt>
                <c:pt idx="37">
                  <c:v>7.25</c:v>
                </c:pt>
                <c:pt idx="38">
                  <c:v>7.25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6.75</c:v>
                </c:pt>
                <c:pt idx="47">
                  <c:v>6.75</c:v>
                </c:pt>
                <c:pt idx="48">
                  <c:v>6.75</c:v>
                </c:pt>
                <c:pt idx="49">
                  <c:v>6.75</c:v>
                </c:pt>
                <c:pt idx="50">
                  <c:v>6.75</c:v>
                </c:pt>
                <c:pt idx="51">
                  <c:v>6.5</c:v>
                </c:pt>
                <c:pt idx="52">
                  <c:v>6</c:v>
                </c:pt>
                <c:pt idx="53">
                  <c:v>6</c:v>
                </c:pt>
                <c:pt idx="54">
                  <c:v>5.5</c:v>
                </c:pt>
                <c:pt idx="55">
                  <c:v>5.5</c:v>
                </c:pt>
                <c:pt idx="56">
                  <c:v>5.25</c:v>
                </c:pt>
                <c:pt idx="57">
                  <c:v>5</c:v>
                </c:pt>
                <c:pt idx="58">
                  <c:v>4.75</c:v>
                </c:pt>
                <c:pt idx="59">
                  <c:v>4.75</c:v>
                </c:pt>
                <c:pt idx="60">
                  <c:v>4.5</c:v>
                </c:pt>
                <c:pt idx="61">
                  <c:v>4</c:v>
                </c:pt>
                <c:pt idx="62">
                  <c:v>4</c:v>
                </c:pt>
                <c:pt idx="63">
                  <c:v>3.5</c:v>
                </c:pt>
                <c:pt idx="64">
                  <c:v>3.5</c:v>
                </c:pt>
              </c:numCache>
            </c:numRef>
          </c:xVal>
          <c:yVal>
            <c:numRef>
              <c:f>Workspace!$J$2:$J$66</c:f>
              <c:numCache>
                <c:formatCode>General</c:formatCode>
                <c:ptCount val="65"/>
                <c:pt idx="0">
                  <c:v>9.4</c:v>
                </c:pt>
                <c:pt idx="1">
                  <c:v>8.1999999999999993</c:v>
                </c:pt>
                <c:pt idx="2">
                  <c:v>9.1</c:v>
                </c:pt>
                <c:pt idx="3">
                  <c:v>1.7</c:v>
                </c:pt>
                <c:pt idx="4">
                  <c:v>9</c:v>
                </c:pt>
                <c:pt idx="5">
                  <c:v>8.4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7.3</c:v>
                </c:pt>
                <c:pt idx="9">
                  <c:v>7</c:v>
                </c:pt>
                <c:pt idx="10">
                  <c:v>6.3</c:v>
                </c:pt>
                <c:pt idx="11">
                  <c:v>4.2</c:v>
                </c:pt>
                <c:pt idx="12">
                  <c:v>7.6</c:v>
                </c:pt>
                <c:pt idx="13">
                  <c:v>7</c:v>
                </c:pt>
                <c:pt idx="14">
                  <c:v>8.5</c:v>
                </c:pt>
                <c:pt idx="15">
                  <c:v>8</c:v>
                </c:pt>
                <c:pt idx="16">
                  <c:v>8.3000000000000007</c:v>
                </c:pt>
                <c:pt idx="17">
                  <c:v>7.2</c:v>
                </c:pt>
                <c:pt idx="18">
                  <c:v>8.8000000000000007</c:v>
                </c:pt>
                <c:pt idx="19">
                  <c:v>9.4</c:v>
                </c:pt>
                <c:pt idx="20">
                  <c:v>6.4</c:v>
                </c:pt>
                <c:pt idx="21">
                  <c:v>4.8</c:v>
                </c:pt>
                <c:pt idx="22">
                  <c:v>8.8000000000000007</c:v>
                </c:pt>
                <c:pt idx="23">
                  <c:v>5.7</c:v>
                </c:pt>
                <c:pt idx="24">
                  <c:v>4.0999999999999996</c:v>
                </c:pt>
                <c:pt idx="25">
                  <c:v>3.8</c:v>
                </c:pt>
                <c:pt idx="26">
                  <c:v>7.5</c:v>
                </c:pt>
                <c:pt idx="27">
                  <c:v>8.9</c:v>
                </c:pt>
                <c:pt idx="28">
                  <c:v>6.4</c:v>
                </c:pt>
                <c:pt idx="29">
                  <c:v>9.1999999999999993</c:v>
                </c:pt>
                <c:pt idx="30">
                  <c:v>7.8</c:v>
                </c:pt>
                <c:pt idx="31">
                  <c:v>8.1</c:v>
                </c:pt>
                <c:pt idx="32">
                  <c:v>8.5</c:v>
                </c:pt>
                <c:pt idx="33">
                  <c:v>9.1999999999999993</c:v>
                </c:pt>
                <c:pt idx="34">
                  <c:v>5.4</c:v>
                </c:pt>
                <c:pt idx="35">
                  <c:v>4.5</c:v>
                </c:pt>
                <c:pt idx="36">
                  <c:v>4.0999999999999996</c:v>
                </c:pt>
                <c:pt idx="37">
                  <c:v>9.3000000000000007</c:v>
                </c:pt>
                <c:pt idx="38">
                  <c:v>4.2</c:v>
                </c:pt>
                <c:pt idx="39">
                  <c:v>6.7</c:v>
                </c:pt>
                <c:pt idx="40">
                  <c:v>7.3</c:v>
                </c:pt>
                <c:pt idx="41">
                  <c:v>7.1</c:v>
                </c:pt>
                <c:pt idx="42">
                  <c:v>9.4</c:v>
                </c:pt>
                <c:pt idx="43">
                  <c:v>5.5</c:v>
                </c:pt>
                <c:pt idx="44">
                  <c:v>9.5</c:v>
                </c:pt>
                <c:pt idx="45">
                  <c:v>1.5</c:v>
                </c:pt>
                <c:pt idx="46">
                  <c:v>8.5</c:v>
                </c:pt>
                <c:pt idx="47">
                  <c:v>7.8</c:v>
                </c:pt>
                <c:pt idx="48">
                  <c:v>8.1</c:v>
                </c:pt>
                <c:pt idx="49">
                  <c:v>4.4000000000000004</c:v>
                </c:pt>
                <c:pt idx="50">
                  <c:v>6.6</c:v>
                </c:pt>
                <c:pt idx="51">
                  <c:v>5</c:v>
                </c:pt>
                <c:pt idx="52">
                  <c:v>9.1</c:v>
                </c:pt>
                <c:pt idx="53">
                  <c:v>3.2</c:v>
                </c:pt>
                <c:pt idx="54">
                  <c:v>2.8</c:v>
                </c:pt>
                <c:pt idx="55">
                  <c:v>9.5</c:v>
                </c:pt>
                <c:pt idx="56">
                  <c:v>4.3</c:v>
                </c:pt>
                <c:pt idx="57">
                  <c:v>6.9</c:v>
                </c:pt>
                <c:pt idx="58">
                  <c:v>4.7</c:v>
                </c:pt>
                <c:pt idx="59">
                  <c:v>8</c:v>
                </c:pt>
                <c:pt idx="60">
                  <c:v>8.3000000000000007</c:v>
                </c:pt>
                <c:pt idx="61">
                  <c:v>7.5</c:v>
                </c:pt>
                <c:pt idx="62">
                  <c:v>8</c:v>
                </c:pt>
                <c:pt idx="63">
                  <c:v>9.1</c:v>
                </c:pt>
                <c:pt idx="64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DA-4108-97A2-BF3527D9B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1092063"/>
        <c:axId val="1248805711"/>
      </c:scatterChart>
      <c:valAx>
        <c:axId val="1981092063"/>
        <c:scaling>
          <c:orientation val="minMax"/>
          <c:max val="1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defRPr>
                </a:pPr>
                <a:r>
                  <a: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rPr>
                  <a:t>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US" sz="1400" b="0" i="0" u="none" strike="noStrike" kern="1200" spc="0" baseline="0">
                  <a:solidFill>
                    <a:sysClr val="windowText" lastClr="000000"/>
                  </a:solidFill>
                  <a:latin typeface="Bahnschrift SemiBold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248805711"/>
        <c:crosses val="autoZero"/>
        <c:crossBetween val="midCat"/>
      </c:valAx>
      <c:valAx>
        <c:axId val="1248805711"/>
        <c:scaling>
          <c:orientation val="minMax"/>
          <c:max val="1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defRPr>
                </a:pPr>
                <a:r>
                  <a:rPr lang="en-US" sz="1400" b="0" i="0" u="none" strike="noStrike" kern="1200" spc="0" baseline="0">
                    <a:solidFill>
                      <a:sysClr val="windowText" lastClr="000000"/>
                    </a:solidFill>
                    <a:latin typeface="Bahnschrift SemiBold" panose="020B0502040204020203" pitchFamily="34" charset="0"/>
                    <a:ea typeface="+mn-ea"/>
                    <a:cs typeface="+mn-cs"/>
                  </a:rPr>
                  <a:t>Tomatometer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400" b="0" i="0" u="none" strike="noStrike" kern="1200" spc="0" baseline="0">
                  <a:solidFill>
                    <a:sysClr val="windowText" lastClr="000000"/>
                  </a:solidFill>
                  <a:latin typeface="Bahnschrift SemiBold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SemiBold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981092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val">
        <cx:f>_xlchart.v1.0</cx:f>
      </cx:numDim>
    </cx:data>
  </cx:chartData>
  <cx:chart>
    <cx:title pos="t" align="ctr" overlay="0">
      <cx:tx>
        <cx:txData>
          <cx:v>By The Years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  <a:latin typeface="Bahnschrift SemiBold Condensed" panose="020B0502040204020203" pitchFamily="34" charset="0"/>
              <a:ea typeface="Bahnschrift SemiBold Condensed" panose="020B0502040204020203" pitchFamily="34" charset="0"/>
              <a:cs typeface="Bahnschrift SemiBold Condensed" panose="020B0502040204020203" pitchFamily="34" charset="0"/>
            </a:defRPr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Bahnschrift SemiBold Condensed" panose="020B0502040204020203" pitchFamily="34" charset="0"/>
            </a:rPr>
            <a:t>By The Years</a:t>
          </a:r>
        </a:p>
      </cx:txPr>
    </cx:title>
    <cx:plotArea>
      <cx:plotAreaRegion>
        <cx:plotSurface>
          <cx:spPr>
            <a:ln w="38100">
              <a:noFill/>
            </a:ln>
          </cx:spPr>
        </cx:plotSurface>
        <cx:series layoutId="clusteredColumn" uniqueId="{A4C809F2-68EA-4884-B6C5-3235EB098794}" formatIdx="0">
          <cx:spPr>
            <a:solidFill>
              <a:srgbClr val="00B0F0"/>
            </a:solidFill>
            <a:ln>
              <a:noFill/>
            </a:ln>
          </cx:spPr>
          <cx:dataPt idx="0">
            <cx:spPr>
              <a:solidFill>
                <a:srgbClr val="F4B183"/>
              </a:solidFill>
            </cx:spPr>
          </cx:dataPt>
          <cx:dataPt idx="1">
            <cx:spPr>
              <a:solidFill>
                <a:srgbClr val="7030A0"/>
              </a:solidFill>
            </cx:spPr>
          </cx:dataPt>
          <cx:dataPt idx="2">
            <cx:spPr>
              <a:solidFill>
                <a:srgbClr val="E7E6E6">
                  <a:lumMod val="75000"/>
                </a:srgbClr>
              </a:solidFill>
            </cx:spPr>
          </cx:dataPt>
          <cx:dataPt idx="3">
            <cx:spPr>
              <a:solidFill>
                <a:srgbClr val="FFCC00"/>
              </a:solidFill>
            </cx:spPr>
          </cx:dataPt>
          <cx:dataPt idx="4">
            <cx:spPr>
              <a:solidFill>
                <a:srgbClr val="92D050"/>
              </a:solidFill>
            </cx:spPr>
          </cx:dataPt>
          <cx:dataPt idx="5">
            <cx:spPr>
              <a:solidFill>
                <a:srgbClr val="75DBFF"/>
              </a:solidFill>
            </cx:spPr>
          </cx:dataPt>
          <cx:dataPt idx="6">
            <cx:spPr>
              <a:solidFill>
                <a:srgbClr val="EA68B5"/>
              </a:soli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chemeClr val="tx1"/>
                    </a:solidFill>
                    <a:latin typeface="Bahnschrift SemiBold Condensed" panose="020B0502040204020203" pitchFamily="34" charset="0"/>
                    <a:ea typeface="Bahnschrift SemiBold Condensed" panose="020B0502040204020203" pitchFamily="34" charset="0"/>
                    <a:cs typeface="Bahnschrift SemiBold Condensed" panose="020B0502040204020203" pitchFamily="34" charset="0"/>
                  </a:defRPr>
                </a:pPr>
                <a:endParaRPr lang="en-US" sz="1000" b="0" i="0" u="none" strike="noStrike" baseline="0">
                  <a:solidFill>
                    <a:schemeClr val="tx1"/>
                  </a:solidFill>
                  <a:latin typeface="Bahnschrift SemiBold Condensed" panose="020B0502040204020203" pitchFamily="34" charset="0"/>
                  <a:cs typeface="Aharoni" panose="02010803020104030203" pitchFamily="2" charset="-79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binning intervalClosed="r">
              <cx:binCount val="7"/>
            </cx:binning>
          </cx:layoutPr>
        </cx:series>
      </cx:plotAreaRegion>
      <cx:axis id="0">
        <cx:catScaling gapWidth="0.0799999982"/>
        <cx:title>
          <cx:tx>
            <cx:txData>
              <cx:v>Years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>
                  <a:solidFill>
                    <a:sysClr val="windowText" lastClr="000000"/>
                  </a:solidFill>
                  <a:latin typeface="Bahnschrift SemiBold Condensed" panose="020B0502040204020203" pitchFamily="34" charset="0"/>
                  <a:ea typeface="Bahnschrift SemiBold Condensed" panose="020B0502040204020203" pitchFamily="34" charset="0"/>
                  <a:cs typeface="Bahnschrift SemiBold Condensed" panose="020B0502040204020203" pitchFamily="34" charset="0"/>
                </a:defRPr>
              </a:pPr>
              <a:r>
                <a:rPr lang="en-US" sz="1100" b="0" i="0" u="none" strike="noStrike" baseline="0">
                  <a:solidFill>
                    <a:schemeClr val="tx1"/>
                  </a:solidFill>
                  <a:latin typeface="Bahnschrift SemiBold Condensed" panose="020B0502040204020203" pitchFamily="34" charset="0"/>
                </a:rPr>
                <a:t>Years</a:t>
              </a:r>
            </a:p>
          </cx:txPr>
        </cx:title>
        <cx:tickLabels/>
        <cx:numFmt formatCode="0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>
                <a:solidFill>
                  <a:sysClr val="windowText" lastClr="000000"/>
                </a:solidFill>
                <a:latin typeface="Bahnschrift SemiBold Condensed" panose="020B0502040204020203" pitchFamily="34" charset="0"/>
                <a:ea typeface="Bahnschrift SemiBold Condensed" panose="020B0502040204020203" pitchFamily="34" charset="0"/>
                <a:cs typeface="Bahnschrift SemiBold Condensed" panose="020B0502040204020203" pitchFamily="34" charset="0"/>
              </a:defRPr>
            </a:pPr>
            <a:endParaRPr lang="en-US" sz="1050" b="0" i="0" u="none" strike="noStrike" baseline="0">
              <a:solidFill>
                <a:sysClr val="windowText" lastClr="000000"/>
              </a:solidFill>
              <a:latin typeface="Bahnschrift SemiBold Condensed" panose="020B0502040204020203" pitchFamily="34" charset="0"/>
            </a:endParaRPr>
          </a:p>
        </cx:txPr>
      </cx:axis>
      <cx:axis id="1">
        <cx:valScaling max="27"/>
        <cx:title>
          <cx:tx>
            <cx:txData>
              <cx:v>Total Movies, No Rewatches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100">
                  <a:solidFill>
                    <a:schemeClr val="tx1"/>
                  </a:solidFill>
                  <a:latin typeface="Bahnschrift SemiBold Condensed" panose="020B0502040204020203" pitchFamily="34" charset="0"/>
                  <a:ea typeface="Bahnschrift SemiBold Condensed" panose="020B0502040204020203" pitchFamily="34" charset="0"/>
                  <a:cs typeface="Bahnschrift SemiBold Condensed" panose="020B0502040204020203" pitchFamily="34" charset="0"/>
                </a:defRPr>
              </a:pPr>
              <a:r>
                <a:rPr lang="en-US" sz="1100" b="0" i="0" u="none" strike="noStrike" baseline="0">
                  <a:solidFill>
                    <a:schemeClr val="tx1"/>
                  </a:solidFill>
                  <a:latin typeface="Bahnschrift SemiBold Condensed" panose="020B0502040204020203" pitchFamily="34" charset="0"/>
                </a:rPr>
                <a:t>Total Movies, No Rewatches</a:t>
              </a:r>
            </a:p>
          </cx:txPr>
        </cx:title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latin typeface="Bahnschrift SemiBold Condensed" panose="020B0502040204020203" pitchFamily="34" charset="0"/>
                <a:ea typeface="Bahnschrift SemiBold Condensed" panose="020B0502040204020203" pitchFamily="34" charset="0"/>
                <a:cs typeface="Bahnschrift SemiBold Condensed" panose="020B0502040204020203" pitchFamily="34" charset="0"/>
              </a:defRPr>
            </a:pPr>
            <a:endParaRPr lang="en-US" sz="9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Bahnschrift SemiBold Condensed" panose="020B0502040204020203" pitchFamily="34" charset="0"/>
            </a:endParaRPr>
          </a:p>
        </cx:txPr>
      </cx:axis>
    </cx:plotArea>
  </cx:chart>
  <cx:spPr>
    <a:ln w="28575">
      <a:solidFill>
        <a:schemeClr val="tx1"/>
      </a:solidFill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</cx:f>
      </cx:strDim>
      <cx:numDim type="val">
        <cx:f>_xlchart.v1.4</cx:f>
      </cx:numDim>
    </cx:data>
  </cx:chartData>
  <cx:chart>
    <cx:title pos="t" align="ctr" overlay="0">
      <cx:tx>
        <cx:txData>
          <cx:v>By The Years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  <a:latin typeface="Bahnschrift SemiBold" panose="020B0502040204020203" pitchFamily="34" charset="0"/>
              <a:ea typeface="Bahnschrift SemiBold" panose="020B0502040204020203" pitchFamily="34" charset="0"/>
              <a:cs typeface="Bahnschrift SemiBold" panose="020B0502040204020203" pitchFamily="34" charset="0"/>
            </a:defRPr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By The Years</a:t>
          </a:r>
        </a:p>
      </cx:txPr>
    </cx:title>
    <cx:plotArea>
      <cx:plotAreaRegion>
        <cx:plotSurface>
          <cx:spPr>
            <a:ln w="38100">
              <a:noFill/>
            </a:ln>
          </cx:spPr>
        </cx:plotSurface>
        <cx:series layoutId="clusteredColumn" uniqueId="{A4C809F2-68EA-4884-B6C5-3235EB098794}" formatIdx="0">
          <cx:spPr>
            <a:solidFill>
              <a:srgbClr val="00B0F0"/>
            </a:solidFill>
            <a:ln>
              <a:noFill/>
            </a:ln>
          </cx:spPr>
          <cx:dataPt idx="0">
            <cx:spPr>
              <a:solidFill>
                <a:srgbClr val="ED7D31">
                  <a:lumMod val="60000"/>
                  <a:lumOff val="40000"/>
                </a:srgbClr>
              </a:solidFill>
            </cx:spPr>
          </cx:dataPt>
          <cx:dataPt idx="1">
            <cx:spPr>
              <a:solidFill>
                <a:srgbClr val="7030A0"/>
              </a:solidFill>
            </cx:spPr>
          </cx:dataPt>
          <cx:dataPt idx="2">
            <cx:spPr>
              <a:solidFill>
                <a:srgbClr val="E7E6E6">
                  <a:lumMod val="75000"/>
                </a:srgbClr>
              </a:solidFill>
            </cx:spPr>
          </cx:dataPt>
          <cx:dataPt idx="3">
            <cx:spPr>
              <a:solidFill>
                <a:srgbClr val="FFCC00"/>
              </a:solidFill>
            </cx:spPr>
          </cx:dataPt>
          <cx:dataPt idx="4">
            <cx:spPr>
              <a:solidFill>
                <a:srgbClr val="70AD47">
                  <a:lumMod val="60000"/>
                  <a:lumOff val="40000"/>
                </a:srgbClr>
              </a:solidFill>
            </cx:spPr>
          </cx:dataPt>
          <cx:dataPt idx="5">
            <cx:spPr>
              <a:solidFill>
                <a:srgbClr val="00B0F0"/>
              </a:solidFill>
            </cx:spPr>
          </cx:dataPt>
          <cx:dataPt idx="6">
            <cx:spPr>
              <a:solidFill>
                <a:srgbClr val="EA68B5"/>
              </a:soli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900">
                    <a:solidFill>
                      <a:schemeClr val="tx1"/>
                    </a:solidFill>
                    <a:latin typeface="Bahnschrift SemiBold" panose="020B0502040204020203" pitchFamily="34" charset="0"/>
                    <a:ea typeface="Bahnschrift SemiBold" panose="020B0502040204020203" pitchFamily="34" charset="0"/>
                    <a:cs typeface="Bahnschrift SemiBold" panose="020B0502040204020203" pitchFamily="34" charset="0"/>
                  </a:defRPr>
                </a:pPr>
                <a:endParaRPr lang="en-US" sz="900" b="0" i="0" u="none" strike="noStrike" baseline="0">
                  <a:solidFill>
                    <a:schemeClr val="tx1"/>
                  </a:solidFill>
                  <a:latin typeface="Bahnschrift SemiBold" panose="020B0502040204020203" pitchFamily="34" charset="0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binning intervalClosed="r">
              <cx:binCount val="7"/>
            </cx:binning>
          </cx:layoutPr>
        </cx:series>
      </cx:plotAreaRegion>
      <cx:axis id="0">
        <cx:catScaling/>
        <cx:tickLabels/>
      </cx:axis>
      <cx:axis id="1">
        <cx:valScaling/>
        <cx:tickLabels/>
      </cx:axis>
    </cx:plotArea>
  </cx:chart>
  <cx:spPr>
    <a:ln>
      <a:solidFill>
        <a:schemeClr val="tx1"/>
      </a:solidFill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title pos="t" align="ctr" overlay="0">
      <cx:tx>
        <cx:txData>
          <cx:v>Average of Years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Average of Years</a:t>
          </a:r>
        </a:p>
      </cx:txPr>
    </cx:title>
    <cx:plotArea>
      <cx:plotAreaRegion>
        <cx:series layoutId="funnel" uniqueId="{A0708B6A-E1C2-42C7-AEDF-7D97EBE351F9}">
          <cx:dataPt idx="0">
            <cx:spPr>
              <a:solidFill>
                <a:srgbClr val="EA68B5"/>
              </a:solidFill>
            </cx:spPr>
          </cx:dataPt>
          <cx:dataPt idx="1">
            <cx:spPr>
              <a:solidFill>
                <a:srgbClr val="FFCC00"/>
              </a:solidFill>
            </cx:spPr>
          </cx:dataPt>
          <cx:dataPt idx="2">
            <cx:spPr>
              <a:solidFill>
                <a:srgbClr val="75DBFF"/>
              </a:solidFill>
            </cx:spPr>
          </cx:dataPt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iagrams/_rels/data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iagram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iagram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4398E354-54A8-465D-8FE7-EF12D6BCCCB4}" type="doc">
      <dgm:prSet loTypeId="urn:microsoft.com/office/officeart/2005/8/layout/pyramid1" loCatId="pyramid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50F90FC1-7CCA-4B9C-99D0-A10479D89E73}">
      <dgm:prSet phldrT="[Text]" custT="1"/>
      <dgm:spPr>
        <a:solidFill>
          <a:srgbClr val="75DBFF"/>
        </a:solidFill>
        <a:ln>
          <a:solidFill>
            <a:schemeClr val="bg1"/>
          </a:solidFill>
        </a:ln>
      </dgm:spPr>
      <dgm:t>
        <a:bodyPr anchor="ctr"/>
        <a:lstStyle/>
        <a:p>
          <a:pPr algn="ctr"/>
          <a:endParaRPr lang="en-US" sz="1800" i="0">
            <a:latin typeface="Bahnschrift SemiBold" panose="020B0502040204020203" pitchFamily="34" charset="0"/>
          </a:endParaRPr>
        </a:p>
        <a:p>
          <a:pPr algn="ctr"/>
          <a:r>
            <a:rPr lang="en-US" sz="1800" i="0">
              <a:latin typeface="Bahnschrift SemiBold" panose="020B0502040204020203" pitchFamily="34" charset="0"/>
            </a:rPr>
            <a:t>.2 Movies a Day</a:t>
          </a:r>
        </a:p>
      </dgm:t>
    </dgm:pt>
    <dgm:pt modelId="{45F8E77F-D013-4B84-BEBB-8110B8842083}" type="parTrans" cxnId="{1584484B-EB2F-41BB-8806-82DE500878F8}">
      <dgm:prSet/>
      <dgm:spPr/>
      <dgm:t>
        <a:bodyPr/>
        <a:lstStyle/>
        <a:p>
          <a:pPr algn="ctr"/>
          <a:endParaRPr lang="en-US" sz="1200">
            <a:latin typeface="Bahnschrift SemiBold" panose="020B0502040204020203" pitchFamily="34" charset="0"/>
          </a:endParaRPr>
        </a:p>
      </dgm:t>
    </dgm:pt>
    <dgm:pt modelId="{E006E9A2-DC3F-4C03-A9B3-FA06A4A56D50}" type="sibTrans" cxnId="{1584484B-EB2F-41BB-8806-82DE500878F8}">
      <dgm:prSet/>
      <dgm:spPr/>
      <dgm:t>
        <a:bodyPr/>
        <a:lstStyle/>
        <a:p>
          <a:pPr algn="ctr"/>
          <a:endParaRPr lang="en-US" sz="1200">
            <a:latin typeface="Bahnschrift SemiBold" panose="020B0502040204020203" pitchFamily="34" charset="0"/>
          </a:endParaRPr>
        </a:p>
      </dgm:t>
    </dgm:pt>
    <dgm:pt modelId="{A62D50CF-F216-456A-A80C-4E761256563A}">
      <dgm:prSet phldrT="[Text]" custT="1"/>
      <dgm:spPr>
        <a:solidFill>
          <a:srgbClr val="EA68B5"/>
        </a:solidFill>
        <a:ln>
          <a:solidFill>
            <a:schemeClr val="bg1"/>
          </a:solidFill>
        </a:ln>
      </dgm:spPr>
      <dgm:t>
        <a:bodyPr/>
        <a:lstStyle/>
        <a:p>
          <a:pPr algn="ctr"/>
          <a:r>
            <a:rPr lang="en-US" sz="1800" i="0">
              <a:latin typeface="Bahnschrift SemiBold" panose="020B0502040204020203" pitchFamily="34" charset="0"/>
            </a:rPr>
            <a:t>1.4 Movies a Week</a:t>
          </a:r>
        </a:p>
      </dgm:t>
    </dgm:pt>
    <dgm:pt modelId="{99E458E2-D8A0-4D83-9639-2AB738DDDEC7}" type="parTrans" cxnId="{CA361684-D196-46B9-93AD-2C2D054BFA3F}">
      <dgm:prSet/>
      <dgm:spPr/>
      <dgm:t>
        <a:bodyPr/>
        <a:lstStyle/>
        <a:p>
          <a:pPr algn="ctr"/>
          <a:endParaRPr lang="en-US" sz="1200">
            <a:latin typeface="Bahnschrift SemiBold" panose="020B0502040204020203" pitchFamily="34" charset="0"/>
          </a:endParaRPr>
        </a:p>
      </dgm:t>
    </dgm:pt>
    <dgm:pt modelId="{EDC79B1B-CEEF-4D15-9960-D05052BD43DB}" type="sibTrans" cxnId="{CA361684-D196-46B9-93AD-2C2D054BFA3F}">
      <dgm:prSet/>
      <dgm:spPr/>
      <dgm:t>
        <a:bodyPr/>
        <a:lstStyle/>
        <a:p>
          <a:pPr algn="ctr"/>
          <a:endParaRPr lang="en-US" sz="1200">
            <a:latin typeface="Bahnschrift SemiBold" panose="020B0502040204020203" pitchFamily="34" charset="0"/>
          </a:endParaRPr>
        </a:p>
      </dgm:t>
    </dgm:pt>
    <dgm:pt modelId="{60135C5F-5C5F-424B-BBFD-8D50ABEF96A7}">
      <dgm:prSet phldrT="[Text]" custT="1"/>
      <dgm:spPr>
        <a:solidFill>
          <a:srgbClr val="FFCC00"/>
        </a:solidFill>
        <a:ln>
          <a:solidFill>
            <a:schemeClr val="bg1"/>
          </a:solidFill>
        </a:ln>
      </dgm:spPr>
      <dgm:t>
        <a:bodyPr/>
        <a:lstStyle/>
        <a:p>
          <a:pPr algn="ctr"/>
          <a:r>
            <a:rPr lang="en-US" sz="1800">
              <a:latin typeface="Bahnschrift SemiBold" panose="020B0502040204020203" pitchFamily="34" charset="0"/>
            </a:rPr>
            <a:t>5.9 Movies a Month</a:t>
          </a:r>
        </a:p>
      </dgm:t>
    </dgm:pt>
    <dgm:pt modelId="{4AF81161-1DA7-404E-A9BC-FC9EDA81F3AD}" type="parTrans" cxnId="{59A43E0F-29D5-412B-A11D-ECE2BEC10B08}">
      <dgm:prSet/>
      <dgm:spPr/>
      <dgm:t>
        <a:bodyPr/>
        <a:lstStyle/>
        <a:p>
          <a:pPr algn="ctr"/>
          <a:endParaRPr lang="en-US" sz="1200">
            <a:latin typeface="Bahnschrift SemiBold" panose="020B0502040204020203" pitchFamily="34" charset="0"/>
          </a:endParaRPr>
        </a:p>
      </dgm:t>
    </dgm:pt>
    <dgm:pt modelId="{CA4E47D7-0550-4BAF-A412-570CF55DBDDE}" type="sibTrans" cxnId="{59A43E0F-29D5-412B-A11D-ECE2BEC10B08}">
      <dgm:prSet/>
      <dgm:spPr/>
      <dgm:t>
        <a:bodyPr/>
        <a:lstStyle/>
        <a:p>
          <a:pPr algn="ctr"/>
          <a:endParaRPr lang="en-US" sz="1200">
            <a:latin typeface="Bahnschrift SemiBold" panose="020B0502040204020203" pitchFamily="34" charset="0"/>
          </a:endParaRPr>
        </a:p>
      </dgm:t>
    </dgm:pt>
    <dgm:pt modelId="{170EF965-6418-46FA-B5A1-36EF3510E143}" type="pres">
      <dgm:prSet presAssocID="{4398E354-54A8-465D-8FE7-EF12D6BCCCB4}" presName="Name0" presStyleCnt="0">
        <dgm:presLayoutVars>
          <dgm:dir/>
          <dgm:animLvl val="lvl"/>
          <dgm:resizeHandles val="exact"/>
        </dgm:presLayoutVars>
      </dgm:prSet>
      <dgm:spPr/>
    </dgm:pt>
    <dgm:pt modelId="{A77CA495-038B-4338-B8C6-E89796AED86D}" type="pres">
      <dgm:prSet presAssocID="{50F90FC1-7CCA-4B9C-99D0-A10479D89E73}" presName="Name8" presStyleCnt="0"/>
      <dgm:spPr/>
    </dgm:pt>
    <dgm:pt modelId="{F8274F69-50A6-4C68-9731-D46B615F94CD}" type="pres">
      <dgm:prSet presAssocID="{50F90FC1-7CCA-4B9C-99D0-A10479D89E73}" presName="level" presStyleLbl="node1" presStyleIdx="0" presStyleCnt="3" custScaleX="100001" custScaleY="89783">
        <dgm:presLayoutVars>
          <dgm:chMax val="1"/>
          <dgm:bulletEnabled val="1"/>
        </dgm:presLayoutVars>
      </dgm:prSet>
      <dgm:spPr/>
    </dgm:pt>
    <dgm:pt modelId="{03DAC29D-A5C9-4B37-A2ED-C9C0B893ACA4}" type="pres">
      <dgm:prSet presAssocID="{50F90FC1-7CCA-4B9C-99D0-A10479D89E73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193AA000-7A36-4D00-871C-1D3576707EB0}" type="pres">
      <dgm:prSet presAssocID="{A62D50CF-F216-456A-A80C-4E761256563A}" presName="Name8" presStyleCnt="0"/>
      <dgm:spPr/>
    </dgm:pt>
    <dgm:pt modelId="{2B4F584B-4C2D-4954-907D-06A258CD5313}" type="pres">
      <dgm:prSet presAssocID="{A62D50CF-F216-456A-A80C-4E761256563A}" presName="level" presStyleLbl="node1" presStyleIdx="1" presStyleCnt="3" custScaleX="100001" custScaleY="100001">
        <dgm:presLayoutVars>
          <dgm:chMax val="1"/>
          <dgm:bulletEnabled val="1"/>
        </dgm:presLayoutVars>
      </dgm:prSet>
      <dgm:spPr/>
    </dgm:pt>
    <dgm:pt modelId="{DC4BE0BD-95C6-45E9-83CA-88005E9A3D75}" type="pres">
      <dgm:prSet presAssocID="{A62D50CF-F216-456A-A80C-4E761256563A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A0379AF2-2AEC-4A6B-8E72-E974A8079538}" type="pres">
      <dgm:prSet presAssocID="{60135C5F-5C5F-424B-BBFD-8D50ABEF96A7}" presName="Name8" presStyleCnt="0"/>
      <dgm:spPr/>
    </dgm:pt>
    <dgm:pt modelId="{1811354C-381C-4901-A2D0-F767281708FA}" type="pres">
      <dgm:prSet presAssocID="{60135C5F-5C5F-424B-BBFD-8D50ABEF96A7}" presName="level" presStyleLbl="node1" presStyleIdx="2" presStyleCnt="3" custScaleY="100001">
        <dgm:presLayoutVars>
          <dgm:chMax val="1"/>
          <dgm:bulletEnabled val="1"/>
        </dgm:presLayoutVars>
      </dgm:prSet>
      <dgm:spPr/>
    </dgm:pt>
    <dgm:pt modelId="{06522A9E-27DD-4872-AECD-F0FEB01FBB17}" type="pres">
      <dgm:prSet presAssocID="{60135C5F-5C5F-424B-BBFD-8D50ABEF96A7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59A43E0F-29D5-412B-A11D-ECE2BEC10B08}" srcId="{4398E354-54A8-465D-8FE7-EF12D6BCCCB4}" destId="{60135C5F-5C5F-424B-BBFD-8D50ABEF96A7}" srcOrd="2" destOrd="0" parTransId="{4AF81161-1DA7-404E-A9BC-FC9EDA81F3AD}" sibTransId="{CA4E47D7-0550-4BAF-A412-570CF55DBDDE}"/>
    <dgm:cxn modelId="{0A27FD3B-1F1A-4582-8C5A-6ABA012E76B4}" type="presOf" srcId="{50F90FC1-7CCA-4B9C-99D0-A10479D89E73}" destId="{F8274F69-50A6-4C68-9731-D46B615F94CD}" srcOrd="0" destOrd="0" presId="urn:microsoft.com/office/officeart/2005/8/layout/pyramid1"/>
    <dgm:cxn modelId="{A682FA6A-DE64-4641-9DBA-F6DD5523D4F2}" type="presOf" srcId="{A62D50CF-F216-456A-A80C-4E761256563A}" destId="{2B4F584B-4C2D-4954-907D-06A258CD5313}" srcOrd="0" destOrd="0" presId="urn:microsoft.com/office/officeart/2005/8/layout/pyramid1"/>
    <dgm:cxn modelId="{1584484B-EB2F-41BB-8806-82DE500878F8}" srcId="{4398E354-54A8-465D-8FE7-EF12D6BCCCB4}" destId="{50F90FC1-7CCA-4B9C-99D0-A10479D89E73}" srcOrd="0" destOrd="0" parTransId="{45F8E77F-D013-4B84-BEBB-8110B8842083}" sibTransId="{E006E9A2-DC3F-4C03-A9B3-FA06A4A56D50}"/>
    <dgm:cxn modelId="{2604C872-2381-4299-AFD5-FB48C76DACA1}" type="presOf" srcId="{50F90FC1-7CCA-4B9C-99D0-A10479D89E73}" destId="{03DAC29D-A5C9-4B37-A2ED-C9C0B893ACA4}" srcOrd="1" destOrd="0" presId="urn:microsoft.com/office/officeart/2005/8/layout/pyramid1"/>
    <dgm:cxn modelId="{CA361684-D196-46B9-93AD-2C2D054BFA3F}" srcId="{4398E354-54A8-465D-8FE7-EF12D6BCCCB4}" destId="{A62D50CF-F216-456A-A80C-4E761256563A}" srcOrd="1" destOrd="0" parTransId="{99E458E2-D8A0-4D83-9639-2AB738DDDEC7}" sibTransId="{EDC79B1B-CEEF-4D15-9960-D05052BD43DB}"/>
    <dgm:cxn modelId="{B4422D9C-8F8B-4B1A-A206-0C2712B53B38}" type="presOf" srcId="{A62D50CF-F216-456A-A80C-4E761256563A}" destId="{DC4BE0BD-95C6-45E9-83CA-88005E9A3D75}" srcOrd="1" destOrd="0" presId="urn:microsoft.com/office/officeart/2005/8/layout/pyramid1"/>
    <dgm:cxn modelId="{3E9609C1-5A2D-4160-8CDA-5A97525CA0FB}" type="presOf" srcId="{4398E354-54A8-465D-8FE7-EF12D6BCCCB4}" destId="{170EF965-6418-46FA-B5A1-36EF3510E143}" srcOrd="0" destOrd="0" presId="urn:microsoft.com/office/officeart/2005/8/layout/pyramid1"/>
    <dgm:cxn modelId="{E1A676EF-647A-4D5D-98EA-8C8DBBDA6491}" type="presOf" srcId="{60135C5F-5C5F-424B-BBFD-8D50ABEF96A7}" destId="{06522A9E-27DD-4872-AECD-F0FEB01FBB17}" srcOrd="1" destOrd="0" presId="urn:microsoft.com/office/officeart/2005/8/layout/pyramid1"/>
    <dgm:cxn modelId="{D2E735F5-6C24-4283-AC3A-269BA2DFCC4C}" type="presOf" srcId="{60135C5F-5C5F-424B-BBFD-8D50ABEF96A7}" destId="{1811354C-381C-4901-A2D0-F767281708FA}" srcOrd="0" destOrd="0" presId="urn:microsoft.com/office/officeart/2005/8/layout/pyramid1"/>
    <dgm:cxn modelId="{4CA46A7E-7C69-44B5-BB38-3BCEC36BAC84}" type="presParOf" srcId="{170EF965-6418-46FA-B5A1-36EF3510E143}" destId="{A77CA495-038B-4338-B8C6-E89796AED86D}" srcOrd="0" destOrd="0" presId="urn:microsoft.com/office/officeart/2005/8/layout/pyramid1"/>
    <dgm:cxn modelId="{FEA9D346-23B0-48BC-B500-3E23F689F9E6}" type="presParOf" srcId="{A77CA495-038B-4338-B8C6-E89796AED86D}" destId="{F8274F69-50A6-4C68-9731-D46B615F94CD}" srcOrd="0" destOrd="0" presId="urn:microsoft.com/office/officeart/2005/8/layout/pyramid1"/>
    <dgm:cxn modelId="{F7E4D149-9EE2-4FFF-9406-860686161B40}" type="presParOf" srcId="{A77CA495-038B-4338-B8C6-E89796AED86D}" destId="{03DAC29D-A5C9-4B37-A2ED-C9C0B893ACA4}" srcOrd="1" destOrd="0" presId="urn:microsoft.com/office/officeart/2005/8/layout/pyramid1"/>
    <dgm:cxn modelId="{EC092C95-20B2-473A-8C0C-E73D586BC3B9}" type="presParOf" srcId="{170EF965-6418-46FA-B5A1-36EF3510E143}" destId="{193AA000-7A36-4D00-871C-1D3576707EB0}" srcOrd="1" destOrd="0" presId="urn:microsoft.com/office/officeart/2005/8/layout/pyramid1"/>
    <dgm:cxn modelId="{909B9430-53D7-4ACC-851E-999ED9D880C0}" type="presParOf" srcId="{193AA000-7A36-4D00-871C-1D3576707EB0}" destId="{2B4F584B-4C2D-4954-907D-06A258CD5313}" srcOrd="0" destOrd="0" presId="urn:microsoft.com/office/officeart/2005/8/layout/pyramid1"/>
    <dgm:cxn modelId="{D4686E3F-2020-4D8F-A4F8-29A552F338C1}" type="presParOf" srcId="{193AA000-7A36-4D00-871C-1D3576707EB0}" destId="{DC4BE0BD-95C6-45E9-83CA-88005E9A3D75}" srcOrd="1" destOrd="0" presId="urn:microsoft.com/office/officeart/2005/8/layout/pyramid1"/>
    <dgm:cxn modelId="{8F231388-7989-4885-9A37-C1E765BD1C20}" type="presParOf" srcId="{170EF965-6418-46FA-B5A1-36EF3510E143}" destId="{A0379AF2-2AEC-4A6B-8E72-E974A8079538}" srcOrd="2" destOrd="0" presId="urn:microsoft.com/office/officeart/2005/8/layout/pyramid1"/>
    <dgm:cxn modelId="{3BD3BCB0-5232-457D-B2B6-006D24D33435}" type="presParOf" srcId="{A0379AF2-2AEC-4A6B-8E72-E974A8079538}" destId="{1811354C-381C-4901-A2D0-F767281708FA}" srcOrd="0" destOrd="0" presId="urn:microsoft.com/office/officeart/2005/8/layout/pyramid1"/>
    <dgm:cxn modelId="{E5C6F208-F1FA-485D-A140-23146FC3DA9E}" type="presParOf" srcId="{A0379AF2-2AEC-4A6B-8E72-E974A8079538}" destId="{06522A9E-27DD-4872-AECD-F0FEB01FBB17}" srcOrd="1" destOrd="0" presId="urn:microsoft.com/office/officeart/2005/8/layout/pyramid1"/>
  </dgm:cxnLst>
  <dgm:bg>
    <a:solidFill>
      <a:sysClr val="window" lastClr="FFFFFF"/>
    </a:solidFill>
  </dgm:bg>
  <dgm:whole>
    <a:ln w="28575">
      <a:solidFill>
        <a:schemeClr val="tx1"/>
      </a:solidFill>
    </a:ln>
  </dgm:whole>
  <dgm:extLst>
    <a:ext uri="http://schemas.microsoft.com/office/drawing/2008/diagram">
      <dsp:dataModelExt xmlns:dsp="http://schemas.microsoft.com/office/drawing/2008/diagram" relId="rId12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B630B3AE-7FE4-4FEA-949F-E005852F3B03}" type="doc">
      <dgm:prSet loTypeId="urn:microsoft.com/office/officeart/2005/8/layout/p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39417FAA-C42F-4952-BBC3-B2DAB9A34B65}">
      <dgm:prSet phldrT="[Text]" custT="1"/>
      <dgm:spPr/>
      <dgm:t>
        <a:bodyPr/>
        <a:lstStyle/>
        <a:p>
          <a:r>
            <a:rPr lang="en-US" sz="1700">
              <a:latin typeface="Bahnschrift SemiBold" panose="020B0502040204020203" pitchFamily="34" charset="0"/>
            </a:rPr>
            <a:t>Me and Tomatometer: 8.5</a:t>
          </a:r>
        </a:p>
      </dgm:t>
    </dgm:pt>
    <dgm:pt modelId="{7AABB31B-710E-41FB-AF37-F86C97214C4A}" type="parTrans" cxnId="{3D5AB796-F900-4215-B6F5-140708DEE3CA}">
      <dgm:prSet/>
      <dgm:spPr/>
      <dgm:t>
        <a:bodyPr/>
        <a:lstStyle/>
        <a:p>
          <a:endParaRPr lang="en-US"/>
        </a:p>
      </dgm:t>
    </dgm:pt>
    <dgm:pt modelId="{143DD814-4993-4647-903C-55513291DCC8}" type="sibTrans" cxnId="{3D5AB796-F900-4215-B6F5-140708DEE3CA}">
      <dgm:prSet/>
      <dgm:spPr/>
      <dgm:t>
        <a:bodyPr/>
        <a:lstStyle/>
        <a:p>
          <a:endParaRPr lang="en-US"/>
        </a:p>
      </dgm:t>
    </dgm:pt>
    <dgm:pt modelId="{79280681-9170-4618-99D9-62191AE1F474}">
      <dgm:prSet phldrT="[Text]" custT="1"/>
      <dgm:spPr/>
      <dgm:t>
        <a:bodyPr/>
        <a:lstStyle/>
        <a:p>
          <a:r>
            <a:rPr lang="en-US" sz="1700">
              <a:latin typeface="Bahnschrift SemiBold" panose="020B0502040204020203" pitchFamily="34" charset="0"/>
            </a:rPr>
            <a:t>Me and Tomatometer: 3.5</a:t>
          </a:r>
        </a:p>
      </dgm:t>
    </dgm:pt>
    <dgm:pt modelId="{3E1274F3-0F0B-4840-86EA-AF7D63070E57}" type="parTrans" cxnId="{42EF2B77-DEDE-4790-8EB2-98E17CCB75CE}">
      <dgm:prSet/>
      <dgm:spPr/>
      <dgm:t>
        <a:bodyPr/>
        <a:lstStyle/>
        <a:p>
          <a:endParaRPr lang="en-US"/>
        </a:p>
      </dgm:t>
    </dgm:pt>
    <dgm:pt modelId="{A183E802-05D6-436B-85FD-863B241DE62A}" type="sibTrans" cxnId="{42EF2B77-DEDE-4790-8EB2-98E17CCB75CE}">
      <dgm:prSet/>
      <dgm:spPr/>
      <dgm:t>
        <a:bodyPr/>
        <a:lstStyle/>
        <a:p>
          <a:endParaRPr lang="en-US"/>
        </a:p>
      </dgm:t>
    </dgm:pt>
    <dgm:pt modelId="{0B269F6E-2271-4B1D-9B35-A880ADECBFF9}" type="pres">
      <dgm:prSet presAssocID="{B630B3AE-7FE4-4FEA-949F-E005852F3B03}" presName="Name0" presStyleCnt="0">
        <dgm:presLayoutVars>
          <dgm:dir/>
          <dgm:resizeHandles val="exact"/>
        </dgm:presLayoutVars>
      </dgm:prSet>
      <dgm:spPr/>
    </dgm:pt>
    <dgm:pt modelId="{7573E261-42A8-4802-ABB4-76DD314EFE74}" type="pres">
      <dgm:prSet presAssocID="{39417FAA-C42F-4952-BBC3-B2DAB9A34B65}" presName="compNode" presStyleCnt="0"/>
      <dgm:spPr/>
    </dgm:pt>
    <dgm:pt modelId="{D4CFEE67-9E00-4602-9BAA-B3F9172978C9}" type="pres">
      <dgm:prSet presAssocID="{39417FAA-C42F-4952-BBC3-B2DAB9A34B65}" presName="pictRect" presStyleLbl="node1" presStyleIdx="0" presStyleCnt="2" custScaleX="65665" custScaleY="144391" custLinFactX="8706" custLinFactNeighborX="100000" custLinFactNeighborY="2826"/>
      <dgm:spPr>
        <a:prstGeom prst="rect">
          <a:avLst/>
        </a:prstGeom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000" r="-8000"/>
          </a:stretch>
        </a:blipFill>
      </dgm:spPr>
    </dgm:pt>
    <dgm:pt modelId="{90FF070B-B87C-47AE-B8B5-085CD42C8306}" type="pres">
      <dgm:prSet presAssocID="{39417FAA-C42F-4952-BBC3-B2DAB9A34B65}" presName="textRect" presStyleLbl="revTx" presStyleIdx="0" presStyleCnt="2" custScaleY="34828" custLinFactNeighborX="3048" custLinFactNeighborY="11402">
        <dgm:presLayoutVars>
          <dgm:bulletEnabled val="1"/>
        </dgm:presLayoutVars>
      </dgm:prSet>
      <dgm:spPr/>
    </dgm:pt>
    <dgm:pt modelId="{BF68127E-F136-46B0-A286-589449489AD4}" type="pres">
      <dgm:prSet presAssocID="{143DD814-4993-4647-903C-55513291DCC8}" presName="sibTrans" presStyleLbl="sibTrans2D1" presStyleIdx="0" presStyleCnt="0"/>
      <dgm:spPr/>
    </dgm:pt>
    <dgm:pt modelId="{B1FD4953-CB2B-492C-9C57-18E0C65E64E8}" type="pres">
      <dgm:prSet presAssocID="{79280681-9170-4618-99D9-62191AE1F474}" presName="compNode" presStyleCnt="0"/>
      <dgm:spPr/>
    </dgm:pt>
    <dgm:pt modelId="{B922F938-7FE3-421B-BAEF-002CB5609B82}" type="pres">
      <dgm:prSet presAssocID="{79280681-9170-4618-99D9-62191AE1F474}" presName="pictRect" presStyleLbl="node1" presStyleIdx="1" presStyleCnt="2" custScaleX="62379" custScaleY="146374" custLinFactX="-4996" custLinFactNeighborX="-100000" custLinFactNeighborY="-616"/>
      <dgm:spPr>
        <a:prstGeom prst="rect">
          <a:avLst/>
        </a:prstGeom>
        <a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000" r="-8000"/>
          </a:stretch>
        </a:blipFill>
      </dgm:spPr>
    </dgm:pt>
    <dgm:pt modelId="{A5CCDC2B-EFD1-4A3B-9B35-42BB72ADDF66}" type="pres">
      <dgm:prSet presAssocID="{79280681-9170-4618-99D9-62191AE1F474}" presName="textRect" presStyleLbl="revTx" presStyleIdx="1" presStyleCnt="2" custScaleY="23264" custLinFactNeighborX="68" custLinFactNeighborY="1691">
        <dgm:presLayoutVars>
          <dgm:bulletEnabled val="1"/>
        </dgm:presLayoutVars>
      </dgm:prSet>
      <dgm:spPr/>
    </dgm:pt>
  </dgm:ptLst>
  <dgm:cxnLst>
    <dgm:cxn modelId="{3F95ED07-896A-4072-84C3-5A30F6353EF1}" type="presOf" srcId="{143DD814-4993-4647-903C-55513291DCC8}" destId="{BF68127E-F136-46B0-A286-589449489AD4}" srcOrd="0" destOrd="0" presId="urn:microsoft.com/office/officeart/2005/8/layout/pList1"/>
    <dgm:cxn modelId="{42EF2B77-DEDE-4790-8EB2-98E17CCB75CE}" srcId="{B630B3AE-7FE4-4FEA-949F-E005852F3B03}" destId="{79280681-9170-4618-99D9-62191AE1F474}" srcOrd="1" destOrd="0" parTransId="{3E1274F3-0F0B-4840-86EA-AF7D63070E57}" sibTransId="{A183E802-05D6-436B-85FD-863B241DE62A}"/>
    <dgm:cxn modelId="{3D5AB796-F900-4215-B6F5-140708DEE3CA}" srcId="{B630B3AE-7FE4-4FEA-949F-E005852F3B03}" destId="{39417FAA-C42F-4952-BBC3-B2DAB9A34B65}" srcOrd="0" destOrd="0" parTransId="{7AABB31B-710E-41FB-AF37-F86C97214C4A}" sibTransId="{143DD814-4993-4647-903C-55513291DCC8}"/>
    <dgm:cxn modelId="{9C15F8BF-1D18-4A86-B90D-2AEF40C6DE4B}" type="presOf" srcId="{79280681-9170-4618-99D9-62191AE1F474}" destId="{A5CCDC2B-EFD1-4A3B-9B35-42BB72ADDF66}" srcOrd="0" destOrd="0" presId="urn:microsoft.com/office/officeart/2005/8/layout/pList1"/>
    <dgm:cxn modelId="{2C7EC2C9-6695-4FBD-B865-DC044FBE1423}" type="presOf" srcId="{B630B3AE-7FE4-4FEA-949F-E005852F3B03}" destId="{0B269F6E-2271-4B1D-9B35-A880ADECBFF9}" srcOrd="0" destOrd="0" presId="urn:microsoft.com/office/officeart/2005/8/layout/pList1"/>
    <dgm:cxn modelId="{CEA6A0CB-8F43-40DD-A3D5-7320D9A21D26}" type="presOf" srcId="{39417FAA-C42F-4952-BBC3-B2DAB9A34B65}" destId="{90FF070B-B87C-47AE-B8B5-085CD42C8306}" srcOrd="0" destOrd="0" presId="urn:microsoft.com/office/officeart/2005/8/layout/pList1"/>
    <dgm:cxn modelId="{C8C98529-3293-4AB6-B745-3CDF48C4EA24}" type="presParOf" srcId="{0B269F6E-2271-4B1D-9B35-A880ADECBFF9}" destId="{7573E261-42A8-4802-ABB4-76DD314EFE74}" srcOrd="0" destOrd="0" presId="urn:microsoft.com/office/officeart/2005/8/layout/pList1"/>
    <dgm:cxn modelId="{B63EE451-CF34-4F15-984C-546FEDF858BE}" type="presParOf" srcId="{7573E261-42A8-4802-ABB4-76DD314EFE74}" destId="{D4CFEE67-9E00-4602-9BAA-B3F9172978C9}" srcOrd="0" destOrd="0" presId="urn:microsoft.com/office/officeart/2005/8/layout/pList1"/>
    <dgm:cxn modelId="{C293ADB6-9EE7-42FA-A3F8-3F1D589C428C}" type="presParOf" srcId="{7573E261-42A8-4802-ABB4-76DD314EFE74}" destId="{90FF070B-B87C-47AE-B8B5-085CD42C8306}" srcOrd="1" destOrd="0" presId="urn:microsoft.com/office/officeart/2005/8/layout/pList1"/>
    <dgm:cxn modelId="{F2379689-E2A9-4646-BB8A-08E7DCF997F0}" type="presParOf" srcId="{0B269F6E-2271-4B1D-9B35-A880ADECBFF9}" destId="{BF68127E-F136-46B0-A286-589449489AD4}" srcOrd="1" destOrd="0" presId="urn:microsoft.com/office/officeart/2005/8/layout/pList1"/>
    <dgm:cxn modelId="{23D36857-85AD-4F5C-8268-5B3C95FC3739}" type="presParOf" srcId="{0B269F6E-2271-4B1D-9B35-A880ADECBFF9}" destId="{B1FD4953-CB2B-492C-9C57-18E0C65E64E8}" srcOrd="2" destOrd="0" presId="urn:microsoft.com/office/officeart/2005/8/layout/pList1"/>
    <dgm:cxn modelId="{8864E966-C277-4B03-9040-C5DED5B8236C}" type="presParOf" srcId="{B1FD4953-CB2B-492C-9C57-18E0C65E64E8}" destId="{B922F938-7FE3-421B-BAEF-002CB5609B82}" srcOrd="0" destOrd="0" presId="urn:microsoft.com/office/officeart/2005/8/layout/pList1"/>
    <dgm:cxn modelId="{EBF76C6D-B793-44F4-84EE-98576A24EF5A}" type="presParOf" srcId="{B1FD4953-CB2B-492C-9C57-18E0C65E64E8}" destId="{A5CCDC2B-EFD1-4A3B-9B35-42BB72ADDF66}" srcOrd="1" destOrd="0" presId="urn:microsoft.com/office/officeart/2005/8/layout/pList1"/>
  </dgm:cxnLst>
  <dgm:bg>
    <a:solidFill>
      <a:schemeClr val="bg1"/>
    </a:solidFill>
  </dgm:bg>
  <dgm:whole>
    <a:ln w="28575">
      <a:solidFill>
        <a:sysClr val="windowText" lastClr="000000"/>
      </a:solidFill>
    </a:ln>
  </dgm:whole>
  <dgm:extLst>
    <a:ext uri="http://schemas.microsoft.com/office/drawing/2008/diagram">
      <dsp:dataModelExt xmlns:dsp="http://schemas.microsoft.com/office/drawing/2008/diagram" relId="rId17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B630B3AE-7FE4-4FEA-949F-E005852F3B03}" type="doc">
      <dgm:prSet loTypeId="urn:microsoft.com/office/officeart/2005/8/layout/p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39417FAA-C42F-4952-BBC3-B2DAB9A34B65}">
      <dgm:prSet phldrT="[Text]" custT="1"/>
      <dgm:spPr/>
      <dgm:t>
        <a:bodyPr/>
        <a:lstStyle/>
        <a:p>
          <a:endParaRPr lang="en-US" sz="1700">
            <a:latin typeface="Bahnschrift SemiBold" panose="020B0502040204020203" pitchFamily="34" charset="0"/>
          </a:endParaRPr>
        </a:p>
      </dgm:t>
    </dgm:pt>
    <dgm:pt modelId="{7AABB31B-710E-41FB-AF37-F86C97214C4A}" type="parTrans" cxnId="{3D5AB796-F900-4215-B6F5-140708DEE3CA}">
      <dgm:prSet/>
      <dgm:spPr/>
      <dgm:t>
        <a:bodyPr/>
        <a:lstStyle/>
        <a:p>
          <a:endParaRPr lang="en-US"/>
        </a:p>
      </dgm:t>
    </dgm:pt>
    <dgm:pt modelId="{143DD814-4993-4647-903C-55513291DCC8}" type="sibTrans" cxnId="{3D5AB796-F900-4215-B6F5-140708DEE3CA}">
      <dgm:prSet/>
      <dgm:spPr/>
      <dgm:t>
        <a:bodyPr/>
        <a:lstStyle/>
        <a:p>
          <a:endParaRPr lang="en-US"/>
        </a:p>
      </dgm:t>
    </dgm:pt>
    <dgm:pt modelId="{AB9E0378-83F9-4C5C-8AE5-950036B62A49}">
      <dgm:prSet/>
      <dgm:spPr/>
      <dgm:t>
        <a:bodyPr/>
        <a:lstStyle/>
        <a:p>
          <a:endParaRPr lang="en-US"/>
        </a:p>
      </dgm:t>
    </dgm:pt>
    <dgm:pt modelId="{EBC2B37F-081E-4B27-B078-BD416E14E63E}" type="parTrans" cxnId="{7116320E-B67F-450E-AA74-D7ECED44B6D0}">
      <dgm:prSet/>
      <dgm:spPr/>
      <dgm:t>
        <a:bodyPr/>
        <a:lstStyle/>
        <a:p>
          <a:endParaRPr lang="en-US"/>
        </a:p>
      </dgm:t>
    </dgm:pt>
    <dgm:pt modelId="{1DCA83CC-E244-4EC7-97AA-0363E473C74C}" type="sibTrans" cxnId="{7116320E-B67F-450E-AA74-D7ECED44B6D0}">
      <dgm:prSet/>
      <dgm:spPr/>
      <dgm:t>
        <a:bodyPr/>
        <a:lstStyle/>
        <a:p>
          <a:endParaRPr lang="en-US"/>
        </a:p>
      </dgm:t>
    </dgm:pt>
    <dgm:pt modelId="{79280681-9170-4618-99D9-62191AE1F474}">
      <dgm:prSet phldrT="[Text]" custT="1"/>
      <dgm:spPr/>
      <dgm:t>
        <a:bodyPr/>
        <a:lstStyle/>
        <a:p>
          <a:r>
            <a:rPr lang="en-US" sz="1700">
              <a:latin typeface="Bahnschrift SemiBold" panose="020B0502040204020203" pitchFamily="34" charset="0"/>
            </a:rPr>
            <a:t>9</a:t>
          </a:r>
        </a:p>
      </dgm:t>
    </dgm:pt>
    <dgm:pt modelId="{A183E802-05D6-436B-85FD-863B241DE62A}" type="sibTrans" cxnId="{42EF2B77-DEDE-4790-8EB2-98E17CCB75CE}">
      <dgm:prSet/>
      <dgm:spPr/>
      <dgm:t>
        <a:bodyPr/>
        <a:lstStyle/>
        <a:p>
          <a:endParaRPr lang="en-US"/>
        </a:p>
      </dgm:t>
    </dgm:pt>
    <dgm:pt modelId="{3E1274F3-0F0B-4840-86EA-AF7D63070E57}" type="parTrans" cxnId="{42EF2B77-DEDE-4790-8EB2-98E17CCB75CE}">
      <dgm:prSet/>
      <dgm:spPr/>
      <dgm:t>
        <a:bodyPr/>
        <a:lstStyle/>
        <a:p>
          <a:endParaRPr lang="en-US"/>
        </a:p>
      </dgm:t>
    </dgm:pt>
    <dgm:pt modelId="{0B269F6E-2271-4B1D-9B35-A880ADECBFF9}" type="pres">
      <dgm:prSet presAssocID="{B630B3AE-7FE4-4FEA-949F-E005852F3B03}" presName="Name0" presStyleCnt="0">
        <dgm:presLayoutVars>
          <dgm:dir/>
          <dgm:resizeHandles val="exact"/>
        </dgm:presLayoutVars>
      </dgm:prSet>
      <dgm:spPr/>
    </dgm:pt>
    <dgm:pt modelId="{7573E261-42A8-4802-ABB4-76DD314EFE74}" type="pres">
      <dgm:prSet presAssocID="{39417FAA-C42F-4952-BBC3-B2DAB9A34B65}" presName="compNode" presStyleCnt="0"/>
      <dgm:spPr/>
    </dgm:pt>
    <dgm:pt modelId="{D4CFEE67-9E00-4602-9BAA-B3F9172978C9}" type="pres">
      <dgm:prSet presAssocID="{39417FAA-C42F-4952-BBC3-B2DAB9A34B65}" presName="pictRect" presStyleLbl="node1" presStyleIdx="0" presStyleCnt="3" custScaleX="84677" custScaleY="177157" custLinFactX="100000" custLinFactNeighborX="112614" custLinFactNeighborY="-10601"/>
      <dgm:spPr>
        <a:prstGeom prst="rect">
          <a:avLst/>
        </a:prstGeom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1000" b="-1000"/>
          </a:stretch>
        </a:blipFill>
      </dgm:spPr>
    </dgm:pt>
    <dgm:pt modelId="{90FF070B-B87C-47AE-B8B5-085CD42C8306}" type="pres">
      <dgm:prSet presAssocID="{39417FAA-C42F-4952-BBC3-B2DAB9A34B65}" presName="textRect" presStyleLbl="revTx" presStyleIdx="0" presStyleCnt="3" custScaleY="34828" custLinFactNeighborX="3048" custLinFactNeighborY="11402">
        <dgm:presLayoutVars>
          <dgm:bulletEnabled val="1"/>
        </dgm:presLayoutVars>
      </dgm:prSet>
      <dgm:spPr/>
    </dgm:pt>
    <dgm:pt modelId="{BF68127E-F136-46B0-A286-589449489AD4}" type="pres">
      <dgm:prSet presAssocID="{143DD814-4993-4647-903C-55513291DCC8}" presName="sibTrans" presStyleLbl="sibTrans2D1" presStyleIdx="0" presStyleCnt="0"/>
      <dgm:spPr/>
    </dgm:pt>
    <dgm:pt modelId="{93E63B37-8D6B-47B9-B4F9-198150754350}" type="pres">
      <dgm:prSet presAssocID="{AB9E0378-83F9-4C5C-8AE5-950036B62A49}" presName="compNode" presStyleCnt="0"/>
      <dgm:spPr/>
    </dgm:pt>
    <dgm:pt modelId="{8394716F-D6D6-4612-8DF7-3FBF02EC32AA}" type="pres">
      <dgm:prSet presAssocID="{AB9E0378-83F9-4C5C-8AE5-950036B62A49}" presName="pictRect" presStyleLbl="node1" presStyleIdx="1" presStyleCnt="3" custScaleX="88828" custScaleY="177390" custLinFactNeighborX="491" custLinFactNeighborY="-3728"/>
      <dgm:spPr>
        <a:prstGeom prst="rect">
          <a:avLst/>
        </a:prstGeom>
        <a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8000" b="-8000"/>
          </a:stretch>
        </a:blipFill>
      </dgm:spPr>
    </dgm:pt>
    <dgm:pt modelId="{DC33FE50-039F-4869-B757-8033617FE200}" type="pres">
      <dgm:prSet presAssocID="{AB9E0378-83F9-4C5C-8AE5-950036B62A49}" presName="textRect" presStyleLbl="revTx" presStyleIdx="1" presStyleCnt="3">
        <dgm:presLayoutVars>
          <dgm:bulletEnabled val="1"/>
        </dgm:presLayoutVars>
      </dgm:prSet>
      <dgm:spPr/>
    </dgm:pt>
    <dgm:pt modelId="{B9EB2668-DEAB-4AE6-A1C0-3208A7B45D7F}" type="pres">
      <dgm:prSet presAssocID="{1DCA83CC-E244-4EC7-97AA-0363E473C74C}" presName="sibTrans" presStyleLbl="sibTrans2D1" presStyleIdx="0" presStyleCnt="0"/>
      <dgm:spPr/>
    </dgm:pt>
    <dgm:pt modelId="{B1FD4953-CB2B-492C-9C57-18E0C65E64E8}" type="pres">
      <dgm:prSet presAssocID="{79280681-9170-4618-99D9-62191AE1F474}" presName="compNode" presStyleCnt="0"/>
      <dgm:spPr/>
    </dgm:pt>
    <dgm:pt modelId="{B922F938-7FE3-421B-BAEF-002CB5609B82}" type="pres">
      <dgm:prSet presAssocID="{79280681-9170-4618-99D9-62191AE1F474}" presName="pictRect" presStyleLbl="node1" presStyleIdx="2" presStyleCnt="3" custScaleX="82444" custScaleY="182986" custLinFactX="-100000" custLinFactNeighborX="-110325" custLinFactNeighborY="-13280"/>
      <dgm:spPr>
        <a:prstGeom prst="rect">
          <a:avLst/>
        </a:prstGeom>
        <a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</dgm:pt>
    <dgm:pt modelId="{A5CCDC2B-EFD1-4A3B-9B35-42BB72ADDF66}" type="pres">
      <dgm:prSet presAssocID="{79280681-9170-4618-99D9-62191AE1F474}" presName="textRect" presStyleLbl="revTx" presStyleIdx="2" presStyleCnt="3" custScaleY="23269" custLinFactNeighborX="-5652" custLinFactNeighborY="40195">
        <dgm:presLayoutVars>
          <dgm:bulletEnabled val="1"/>
        </dgm:presLayoutVars>
      </dgm:prSet>
      <dgm:spPr/>
    </dgm:pt>
  </dgm:ptLst>
  <dgm:cxnLst>
    <dgm:cxn modelId="{3F95ED07-896A-4072-84C3-5A30F6353EF1}" type="presOf" srcId="{143DD814-4993-4647-903C-55513291DCC8}" destId="{BF68127E-F136-46B0-A286-589449489AD4}" srcOrd="0" destOrd="0" presId="urn:microsoft.com/office/officeart/2005/8/layout/pList1"/>
    <dgm:cxn modelId="{7116320E-B67F-450E-AA74-D7ECED44B6D0}" srcId="{B630B3AE-7FE4-4FEA-949F-E005852F3B03}" destId="{AB9E0378-83F9-4C5C-8AE5-950036B62A49}" srcOrd="1" destOrd="0" parTransId="{EBC2B37F-081E-4B27-B078-BD416E14E63E}" sibTransId="{1DCA83CC-E244-4EC7-97AA-0363E473C74C}"/>
    <dgm:cxn modelId="{42EF2B77-DEDE-4790-8EB2-98E17CCB75CE}" srcId="{B630B3AE-7FE4-4FEA-949F-E005852F3B03}" destId="{79280681-9170-4618-99D9-62191AE1F474}" srcOrd="2" destOrd="0" parTransId="{3E1274F3-0F0B-4840-86EA-AF7D63070E57}" sibTransId="{A183E802-05D6-436B-85FD-863B241DE62A}"/>
    <dgm:cxn modelId="{3D5AB796-F900-4215-B6F5-140708DEE3CA}" srcId="{B630B3AE-7FE4-4FEA-949F-E005852F3B03}" destId="{39417FAA-C42F-4952-BBC3-B2DAB9A34B65}" srcOrd="0" destOrd="0" parTransId="{7AABB31B-710E-41FB-AF37-F86C97214C4A}" sibTransId="{143DD814-4993-4647-903C-55513291DCC8}"/>
    <dgm:cxn modelId="{9C15F8BF-1D18-4A86-B90D-2AEF40C6DE4B}" type="presOf" srcId="{79280681-9170-4618-99D9-62191AE1F474}" destId="{A5CCDC2B-EFD1-4A3B-9B35-42BB72ADDF66}" srcOrd="0" destOrd="0" presId="urn:microsoft.com/office/officeart/2005/8/layout/pList1"/>
    <dgm:cxn modelId="{88A210C6-7A12-474C-BCFD-6B57E15C957C}" type="presOf" srcId="{1DCA83CC-E244-4EC7-97AA-0363E473C74C}" destId="{B9EB2668-DEAB-4AE6-A1C0-3208A7B45D7F}" srcOrd="0" destOrd="0" presId="urn:microsoft.com/office/officeart/2005/8/layout/pList1"/>
    <dgm:cxn modelId="{2C7EC2C9-6695-4FBD-B865-DC044FBE1423}" type="presOf" srcId="{B630B3AE-7FE4-4FEA-949F-E005852F3B03}" destId="{0B269F6E-2271-4B1D-9B35-A880ADECBFF9}" srcOrd="0" destOrd="0" presId="urn:microsoft.com/office/officeart/2005/8/layout/pList1"/>
    <dgm:cxn modelId="{CEA6A0CB-8F43-40DD-A3D5-7320D9A21D26}" type="presOf" srcId="{39417FAA-C42F-4952-BBC3-B2DAB9A34B65}" destId="{90FF070B-B87C-47AE-B8B5-085CD42C8306}" srcOrd="0" destOrd="0" presId="urn:microsoft.com/office/officeart/2005/8/layout/pList1"/>
    <dgm:cxn modelId="{B4C494DA-70FE-4D9F-BEA3-F3BF1815CA75}" type="presOf" srcId="{AB9E0378-83F9-4C5C-8AE5-950036B62A49}" destId="{DC33FE50-039F-4869-B757-8033617FE200}" srcOrd="0" destOrd="0" presId="urn:microsoft.com/office/officeart/2005/8/layout/pList1"/>
    <dgm:cxn modelId="{C8C98529-3293-4AB6-B745-3CDF48C4EA24}" type="presParOf" srcId="{0B269F6E-2271-4B1D-9B35-A880ADECBFF9}" destId="{7573E261-42A8-4802-ABB4-76DD314EFE74}" srcOrd="0" destOrd="0" presId="urn:microsoft.com/office/officeart/2005/8/layout/pList1"/>
    <dgm:cxn modelId="{B63EE451-CF34-4F15-984C-546FEDF858BE}" type="presParOf" srcId="{7573E261-42A8-4802-ABB4-76DD314EFE74}" destId="{D4CFEE67-9E00-4602-9BAA-B3F9172978C9}" srcOrd="0" destOrd="0" presId="urn:microsoft.com/office/officeart/2005/8/layout/pList1"/>
    <dgm:cxn modelId="{C293ADB6-9EE7-42FA-A3F8-3F1D589C428C}" type="presParOf" srcId="{7573E261-42A8-4802-ABB4-76DD314EFE74}" destId="{90FF070B-B87C-47AE-B8B5-085CD42C8306}" srcOrd="1" destOrd="0" presId="urn:microsoft.com/office/officeart/2005/8/layout/pList1"/>
    <dgm:cxn modelId="{F2379689-E2A9-4646-BB8A-08E7DCF997F0}" type="presParOf" srcId="{0B269F6E-2271-4B1D-9B35-A880ADECBFF9}" destId="{BF68127E-F136-46B0-A286-589449489AD4}" srcOrd="1" destOrd="0" presId="urn:microsoft.com/office/officeart/2005/8/layout/pList1"/>
    <dgm:cxn modelId="{A23A7FDD-4028-4942-A42C-8034576BD5F6}" type="presParOf" srcId="{0B269F6E-2271-4B1D-9B35-A880ADECBFF9}" destId="{93E63B37-8D6B-47B9-B4F9-198150754350}" srcOrd="2" destOrd="0" presId="urn:microsoft.com/office/officeart/2005/8/layout/pList1"/>
    <dgm:cxn modelId="{0FC27B26-6F30-4F3A-B5A6-73EDB1E42053}" type="presParOf" srcId="{93E63B37-8D6B-47B9-B4F9-198150754350}" destId="{8394716F-D6D6-4612-8DF7-3FBF02EC32AA}" srcOrd="0" destOrd="0" presId="urn:microsoft.com/office/officeart/2005/8/layout/pList1"/>
    <dgm:cxn modelId="{ED5735A3-5D4D-4191-B778-D736126C6717}" type="presParOf" srcId="{93E63B37-8D6B-47B9-B4F9-198150754350}" destId="{DC33FE50-039F-4869-B757-8033617FE200}" srcOrd="1" destOrd="0" presId="urn:microsoft.com/office/officeart/2005/8/layout/pList1"/>
    <dgm:cxn modelId="{7CEB6D7E-B855-4258-9BCD-1AFB5E9D1BEC}" type="presParOf" srcId="{0B269F6E-2271-4B1D-9B35-A880ADECBFF9}" destId="{B9EB2668-DEAB-4AE6-A1C0-3208A7B45D7F}" srcOrd="3" destOrd="0" presId="urn:microsoft.com/office/officeart/2005/8/layout/pList1"/>
    <dgm:cxn modelId="{23D36857-85AD-4F5C-8268-5B3C95FC3739}" type="presParOf" srcId="{0B269F6E-2271-4B1D-9B35-A880ADECBFF9}" destId="{B1FD4953-CB2B-492C-9C57-18E0C65E64E8}" srcOrd="4" destOrd="0" presId="urn:microsoft.com/office/officeart/2005/8/layout/pList1"/>
    <dgm:cxn modelId="{8864E966-C277-4B03-9040-C5DED5B8236C}" type="presParOf" srcId="{B1FD4953-CB2B-492C-9C57-18E0C65E64E8}" destId="{B922F938-7FE3-421B-BAEF-002CB5609B82}" srcOrd="0" destOrd="0" presId="urn:microsoft.com/office/officeart/2005/8/layout/pList1"/>
    <dgm:cxn modelId="{EBF76C6D-B793-44F4-84EE-98576A24EF5A}" type="presParOf" srcId="{B1FD4953-CB2B-492C-9C57-18E0C65E64E8}" destId="{A5CCDC2B-EFD1-4A3B-9B35-42BB72ADDF66}" srcOrd="1" destOrd="0" presId="urn:microsoft.com/office/officeart/2005/8/layout/pList1"/>
  </dgm:cxnLst>
  <dgm:bg>
    <a:solidFill>
      <a:schemeClr val="bg1"/>
    </a:solidFill>
  </dgm:bg>
  <dgm:whole>
    <a:ln w="28575">
      <a:solidFill>
        <a:sysClr val="windowText" lastClr="000000"/>
      </a:solidFill>
    </a:ln>
  </dgm:whole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4398E354-54A8-465D-8FE7-EF12D6BCCCB4}" type="doc">
      <dgm:prSet loTypeId="urn:microsoft.com/office/officeart/2005/8/layout/pyramid1" loCatId="pyramid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50F90FC1-7CCA-4B9C-99D0-A10479D89E73}">
      <dgm:prSet phldrT="[Text]" custT="1"/>
      <dgm:spPr>
        <a:solidFill>
          <a:srgbClr val="75DBFF"/>
        </a:solidFill>
        <a:ln>
          <a:solidFill>
            <a:sysClr val="windowText" lastClr="000000"/>
          </a:solidFill>
        </a:ln>
      </dgm:spPr>
      <dgm:t>
        <a:bodyPr anchor="b"/>
        <a:lstStyle/>
        <a:p>
          <a:pPr algn="ctr"/>
          <a:r>
            <a:rPr lang="en-US" sz="1800" i="0">
              <a:latin typeface="Bahnschrift SemiBold" panose="020B0502040204020203" pitchFamily="34" charset="0"/>
            </a:rPr>
            <a:t>.2 Movies a Day</a:t>
          </a:r>
        </a:p>
      </dgm:t>
    </dgm:pt>
    <dgm:pt modelId="{45F8E77F-D013-4B84-BEBB-8110B8842083}" type="parTrans" cxnId="{1584484B-EB2F-41BB-8806-82DE500878F8}">
      <dgm:prSet/>
      <dgm:spPr/>
      <dgm:t>
        <a:bodyPr/>
        <a:lstStyle/>
        <a:p>
          <a:pPr algn="ctr"/>
          <a:endParaRPr lang="en-US" sz="1200">
            <a:latin typeface="Bahnschrift SemiBold" panose="020B0502040204020203" pitchFamily="34" charset="0"/>
          </a:endParaRPr>
        </a:p>
      </dgm:t>
    </dgm:pt>
    <dgm:pt modelId="{E006E9A2-DC3F-4C03-A9B3-FA06A4A56D50}" type="sibTrans" cxnId="{1584484B-EB2F-41BB-8806-82DE500878F8}">
      <dgm:prSet/>
      <dgm:spPr/>
      <dgm:t>
        <a:bodyPr/>
        <a:lstStyle/>
        <a:p>
          <a:pPr algn="ctr"/>
          <a:endParaRPr lang="en-US" sz="1200">
            <a:latin typeface="Bahnschrift SemiBold" panose="020B0502040204020203" pitchFamily="34" charset="0"/>
          </a:endParaRPr>
        </a:p>
      </dgm:t>
    </dgm:pt>
    <dgm:pt modelId="{A62D50CF-F216-456A-A80C-4E761256563A}">
      <dgm:prSet phldrT="[Text]" custT="1"/>
      <dgm:spPr>
        <a:solidFill>
          <a:srgbClr val="EA68B5"/>
        </a:solidFill>
        <a:ln>
          <a:solidFill>
            <a:sysClr val="windowText" lastClr="000000"/>
          </a:solidFill>
        </a:ln>
      </dgm:spPr>
      <dgm:t>
        <a:bodyPr/>
        <a:lstStyle/>
        <a:p>
          <a:pPr algn="ctr"/>
          <a:r>
            <a:rPr lang="en-US" sz="1800" i="0">
              <a:latin typeface="Bahnschrift SemiBold" panose="020B0502040204020203" pitchFamily="34" charset="0"/>
            </a:rPr>
            <a:t>1.4 Movies a Week</a:t>
          </a:r>
        </a:p>
      </dgm:t>
    </dgm:pt>
    <dgm:pt modelId="{99E458E2-D8A0-4D83-9639-2AB738DDDEC7}" type="parTrans" cxnId="{CA361684-D196-46B9-93AD-2C2D054BFA3F}">
      <dgm:prSet/>
      <dgm:spPr/>
      <dgm:t>
        <a:bodyPr/>
        <a:lstStyle/>
        <a:p>
          <a:pPr algn="ctr"/>
          <a:endParaRPr lang="en-US" sz="1200">
            <a:latin typeface="Bahnschrift SemiBold" panose="020B0502040204020203" pitchFamily="34" charset="0"/>
          </a:endParaRPr>
        </a:p>
      </dgm:t>
    </dgm:pt>
    <dgm:pt modelId="{EDC79B1B-CEEF-4D15-9960-D05052BD43DB}" type="sibTrans" cxnId="{CA361684-D196-46B9-93AD-2C2D054BFA3F}">
      <dgm:prSet/>
      <dgm:spPr/>
      <dgm:t>
        <a:bodyPr/>
        <a:lstStyle/>
        <a:p>
          <a:pPr algn="ctr"/>
          <a:endParaRPr lang="en-US" sz="1200">
            <a:latin typeface="Bahnschrift SemiBold" panose="020B0502040204020203" pitchFamily="34" charset="0"/>
          </a:endParaRPr>
        </a:p>
      </dgm:t>
    </dgm:pt>
    <dgm:pt modelId="{60135C5F-5C5F-424B-BBFD-8D50ABEF96A7}">
      <dgm:prSet phldrT="[Text]" custT="1"/>
      <dgm:spPr>
        <a:solidFill>
          <a:srgbClr val="FFCC00"/>
        </a:solidFill>
        <a:ln>
          <a:solidFill>
            <a:sysClr val="windowText" lastClr="000000"/>
          </a:solidFill>
        </a:ln>
      </dgm:spPr>
      <dgm:t>
        <a:bodyPr/>
        <a:lstStyle/>
        <a:p>
          <a:pPr algn="ctr"/>
          <a:r>
            <a:rPr lang="en-US" sz="1800">
              <a:latin typeface="Bahnschrift SemiBold" panose="020B0502040204020203" pitchFamily="34" charset="0"/>
            </a:rPr>
            <a:t>5.9 Movies a Month</a:t>
          </a:r>
        </a:p>
      </dgm:t>
    </dgm:pt>
    <dgm:pt modelId="{4AF81161-1DA7-404E-A9BC-FC9EDA81F3AD}" type="parTrans" cxnId="{59A43E0F-29D5-412B-A11D-ECE2BEC10B08}">
      <dgm:prSet/>
      <dgm:spPr/>
      <dgm:t>
        <a:bodyPr/>
        <a:lstStyle/>
        <a:p>
          <a:pPr algn="ctr"/>
          <a:endParaRPr lang="en-US" sz="1200">
            <a:latin typeface="Bahnschrift SemiBold" panose="020B0502040204020203" pitchFamily="34" charset="0"/>
          </a:endParaRPr>
        </a:p>
      </dgm:t>
    </dgm:pt>
    <dgm:pt modelId="{CA4E47D7-0550-4BAF-A412-570CF55DBDDE}" type="sibTrans" cxnId="{59A43E0F-29D5-412B-A11D-ECE2BEC10B08}">
      <dgm:prSet/>
      <dgm:spPr/>
      <dgm:t>
        <a:bodyPr/>
        <a:lstStyle/>
        <a:p>
          <a:pPr algn="ctr"/>
          <a:endParaRPr lang="en-US" sz="1200">
            <a:latin typeface="Bahnschrift SemiBold" panose="020B0502040204020203" pitchFamily="34" charset="0"/>
          </a:endParaRPr>
        </a:p>
      </dgm:t>
    </dgm:pt>
    <dgm:pt modelId="{170EF965-6418-46FA-B5A1-36EF3510E143}" type="pres">
      <dgm:prSet presAssocID="{4398E354-54A8-465D-8FE7-EF12D6BCCCB4}" presName="Name0" presStyleCnt="0">
        <dgm:presLayoutVars>
          <dgm:dir/>
          <dgm:animLvl val="lvl"/>
          <dgm:resizeHandles val="exact"/>
        </dgm:presLayoutVars>
      </dgm:prSet>
      <dgm:spPr/>
    </dgm:pt>
    <dgm:pt modelId="{A77CA495-038B-4338-B8C6-E89796AED86D}" type="pres">
      <dgm:prSet presAssocID="{50F90FC1-7CCA-4B9C-99D0-A10479D89E73}" presName="Name8" presStyleCnt="0"/>
      <dgm:spPr/>
    </dgm:pt>
    <dgm:pt modelId="{F8274F69-50A6-4C68-9731-D46B615F94CD}" type="pres">
      <dgm:prSet presAssocID="{50F90FC1-7CCA-4B9C-99D0-A10479D89E73}" presName="level" presStyleLbl="node1" presStyleIdx="0" presStyleCnt="3" custScaleX="100001" custScaleY="89783">
        <dgm:presLayoutVars>
          <dgm:chMax val="1"/>
          <dgm:bulletEnabled val="1"/>
        </dgm:presLayoutVars>
      </dgm:prSet>
      <dgm:spPr/>
    </dgm:pt>
    <dgm:pt modelId="{03DAC29D-A5C9-4B37-A2ED-C9C0B893ACA4}" type="pres">
      <dgm:prSet presAssocID="{50F90FC1-7CCA-4B9C-99D0-A10479D89E73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193AA000-7A36-4D00-871C-1D3576707EB0}" type="pres">
      <dgm:prSet presAssocID="{A62D50CF-F216-456A-A80C-4E761256563A}" presName="Name8" presStyleCnt="0"/>
      <dgm:spPr/>
    </dgm:pt>
    <dgm:pt modelId="{2B4F584B-4C2D-4954-907D-06A258CD5313}" type="pres">
      <dgm:prSet presAssocID="{A62D50CF-F216-456A-A80C-4E761256563A}" presName="level" presStyleLbl="node1" presStyleIdx="1" presStyleCnt="3" custScaleX="100001" custScaleY="100001">
        <dgm:presLayoutVars>
          <dgm:chMax val="1"/>
          <dgm:bulletEnabled val="1"/>
        </dgm:presLayoutVars>
      </dgm:prSet>
      <dgm:spPr/>
    </dgm:pt>
    <dgm:pt modelId="{DC4BE0BD-95C6-45E9-83CA-88005E9A3D75}" type="pres">
      <dgm:prSet presAssocID="{A62D50CF-F216-456A-A80C-4E761256563A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A0379AF2-2AEC-4A6B-8E72-E974A8079538}" type="pres">
      <dgm:prSet presAssocID="{60135C5F-5C5F-424B-BBFD-8D50ABEF96A7}" presName="Name8" presStyleCnt="0"/>
      <dgm:spPr/>
    </dgm:pt>
    <dgm:pt modelId="{1811354C-381C-4901-A2D0-F767281708FA}" type="pres">
      <dgm:prSet presAssocID="{60135C5F-5C5F-424B-BBFD-8D50ABEF96A7}" presName="level" presStyleLbl="node1" presStyleIdx="2" presStyleCnt="3" custScaleY="100001">
        <dgm:presLayoutVars>
          <dgm:chMax val="1"/>
          <dgm:bulletEnabled val="1"/>
        </dgm:presLayoutVars>
      </dgm:prSet>
      <dgm:spPr/>
    </dgm:pt>
    <dgm:pt modelId="{06522A9E-27DD-4872-AECD-F0FEB01FBB17}" type="pres">
      <dgm:prSet presAssocID="{60135C5F-5C5F-424B-BBFD-8D50ABEF96A7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59A43E0F-29D5-412B-A11D-ECE2BEC10B08}" srcId="{4398E354-54A8-465D-8FE7-EF12D6BCCCB4}" destId="{60135C5F-5C5F-424B-BBFD-8D50ABEF96A7}" srcOrd="2" destOrd="0" parTransId="{4AF81161-1DA7-404E-A9BC-FC9EDA81F3AD}" sibTransId="{CA4E47D7-0550-4BAF-A412-570CF55DBDDE}"/>
    <dgm:cxn modelId="{0A27FD3B-1F1A-4582-8C5A-6ABA012E76B4}" type="presOf" srcId="{50F90FC1-7CCA-4B9C-99D0-A10479D89E73}" destId="{F8274F69-50A6-4C68-9731-D46B615F94CD}" srcOrd="0" destOrd="0" presId="urn:microsoft.com/office/officeart/2005/8/layout/pyramid1"/>
    <dgm:cxn modelId="{A682FA6A-DE64-4641-9DBA-F6DD5523D4F2}" type="presOf" srcId="{A62D50CF-F216-456A-A80C-4E761256563A}" destId="{2B4F584B-4C2D-4954-907D-06A258CD5313}" srcOrd="0" destOrd="0" presId="urn:microsoft.com/office/officeart/2005/8/layout/pyramid1"/>
    <dgm:cxn modelId="{1584484B-EB2F-41BB-8806-82DE500878F8}" srcId="{4398E354-54A8-465D-8FE7-EF12D6BCCCB4}" destId="{50F90FC1-7CCA-4B9C-99D0-A10479D89E73}" srcOrd="0" destOrd="0" parTransId="{45F8E77F-D013-4B84-BEBB-8110B8842083}" sibTransId="{E006E9A2-DC3F-4C03-A9B3-FA06A4A56D50}"/>
    <dgm:cxn modelId="{2604C872-2381-4299-AFD5-FB48C76DACA1}" type="presOf" srcId="{50F90FC1-7CCA-4B9C-99D0-A10479D89E73}" destId="{03DAC29D-A5C9-4B37-A2ED-C9C0B893ACA4}" srcOrd="1" destOrd="0" presId="urn:microsoft.com/office/officeart/2005/8/layout/pyramid1"/>
    <dgm:cxn modelId="{CA361684-D196-46B9-93AD-2C2D054BFA3F}" srcId="{4398E354-54A8-465D-8FE7-EF12D6BCCCB4}" destId="{A62D50CF-F216-456A-A80C-4E761256563A}" srcOrd="1" destOrd="0" parTransId="{99E458E2-D8A0-4D83-9639-2AB738DDDEC7}" sibTransId="{EDC79B1B-CEEF-4D15-9960-D05052BD43DB}"/>
    <dgm:cxn modelId="{B4422D9C-8F8B-4B1A-A206-0C2712B53B38}" type="presOf" srcId="{A62D50CF-F216-456A-A80C-4E761256563A}" destId="{DC4BE0BD-95C6-45E9-83CA-88005E9A3D75}" srcOrd="1" destOrd="0" presId="urn:microsoft.com/office/officeart/2005/8/layout/pyramid1"/>
    <dgm:cxn modelId="{3E9609C1-5A2D-4160-8CDA-5A97525CA0FB}" type="presOf" srcId="{4398E354-54A8-465D-8FE7-EF12D6BCCCB4}" destId="{170EF965-6418-46FA-B5A1-36EF3510E143}" srcOrd="0" destOrd="0" presId="urn:microsoft.com/office/officeart/2005/8/layout/pyramid1"/>
    <dgm:cxn modelId="{E1A676EF-647A-4D5D-98EA-8C8DBBDA6491}" type="presOf" srcId="{60135C5F-5C5F-424B-BBFD-8D50ABEF96A7}" destId="{06522A9E-27DD-4872-AECD-F0FEB01FBB17}" srcOrd="1" destOrd="0" presId="urn:microsoft.com/office/officeart/2005/8/layout/pyramid1"/>
    <dgm:cxn modelId="{D2E735F5-6C24-4283-AC3A-269BA2DFCC4C}" type="presOf" srcId="{60135C5F-5C5F-424B-BBFD-8D50ABEF96A7}" destId="{1811354C-381C-4901-A2D0-F767281708FA}" srcOrd="0" destOrd="0" presId="urn:microsoft.com/office/officeart/2005/8/layout/pyramid1"/>
    <dgm:cxn modelId="{4CA46A7E-7C69-44B5-BB38-3BCEC36BAC84}" type="presParOf" srcId="{170EF965-6418-46FA-B5A1-36EF3510E143}" destId="{A77CA495-038B-4338-B8C6-E89796AED86D}" srcOrd="0" destOrd="0" presId="urn:microsoft.com/office/officeart/2005/8/layout/pyramid1"/>
    <dgm:cxn modelId="{FEA9D346-23B0-48BC-B500-3E23F689F9E6}" type="presParOf" srcId="{A77CA495-038B-4338-B8C6-E89796AED86D}" destId="{F8274F69-50A6-4C68-9731-D46B615F94CD}" srcOrd="0" destOrd="0" presId="urn:microsoft.com/office/officeart/2005/8/layout/pyramid1"/>
    <dgm:cxn modelId="{F7E4D149-9EE2-4FFF-9406-860686161B40}" type="presParOf" srcId="{A77CA495-038B-4338-B8C6-E89796AED86D}" destId="{03DAC29D-A5C9-4B37-A2ED-C9C0B893ACA4}" srcOrd="1" destOrd="0" presId="urn:microsoft.com/office/officeart/2005/8/layout/pyramid1"/>
    <dgm:cxn modelId="{EC092C95-20B2-473A-8C0C-E73D586BC3B9}" type="presParOf" srcId="{170EF965-6418-46FA-B5A1-36EF3510E143}" destId="{193AA000-7A36-4D00-871C-1D3576707EB0}" srcOrd="1" destOrd="0" presId="urn:microsoft.com/office/officeart/2005/8/layout/pyramid1"/>
    <dgm:cxn modelId="{909B9430-53D7-4ACC-851E-999ED9D880C0}" type="presParOf" srcId="{193AA000-7A36-4D00-871C-1D3576707EB0}" destId="{2B4F584B-4C2D-4954-907D-06A258CD5313}" srcOrd="0" destOrd="0" presId="urn:microsoft.com/office/officeart/2005/8/layout/pyramid1"/>
    <dgm:cxn modelId="{D4686E3F-2020-4D8F-A4F8-29A552F338C1}" type="presParOf" srcId="{193AA000-7A36-4D00-871C-1D3576707EB0}" destId="{DC4BE0BD-95C6-45E9-83CA-88005E9A3D75}" srcOrd="1" destOrd="0" presId="urn:microsoft.com/office/officeart/2005/8/layout/pyramid1"/>
    <dgm:cxn modelId="{8F231388-7989-4885-9A37-C1E765BD1C20}" type="presParOf" srcId="{170EF965-6418-46FA-B5A1-36EF3510E143}" destId="{A0379AF2-2AEC-4A6B-8E72-E974A8079538}" srcOrd="2" destOrd="0" presId="urn:microsoft.com/office/officeart/2005/8/layout/pyramid1"/>
    <dgm:cxn modelId="{3BD3BCB0-5232-457D-B2B6-006D24D33435}" type="presParOf" srcId="{A0379AF2-2AEC-4A6B-8E72-E974A8079538}" destId="{1811354C-381C-4901-A2D0-F767281708FA}" srcOrd="0" destOrd="0" presId="urn:microsoft.com/office/officeart/2005/8/layout/pyramid1"/>
    <dgm:cxn modelId="{E5C6F208-F1FA-485D-A140-23146FC3DA9E}" type="presParOf" srcId="{A0379AF2-2AEC-4A6B-8E72-E974A8079538}" destId="{06522A9E-27DD-4872-AECD-F0FEB01FBB17}" srcOrd="1" destOrd="0" presId="urn:microsoft.com/office/officeart/2005/8/layout/pyramid1"/>
  </dgm:cxnLst>
  <dgm:bg>
    <a:solidFill>
      <a:schemeClr val="bg2"/>
    </a:solidFill>
  </dgm:bg>
  <dgm:whole>
    <a:ln w="28575">
      <a:solidFill>
        <a:schemeClr val="tx1"/>
      </a:solidFill>
    </a:ln>
  </dgm:whole>
  <dgm:extLst>
    <a:ext uri="http://schemas.microsoft.com/office/drawing/2008/diagram">
      <dsp:dataModelExt xmlns:dsp="http://schemas.microsoft.com/office/drawing/2008/diagram" relId="rId12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8274F69-50A6-4C68-9731-D46B615F94CD}">
      <dsp:nvSpPr>
        <dsp:cNvPr id="0" name=""/>
        <dsp:cNvSpPr/>
      </dsp:nvSpPr>
      <dsp:spPr>
        <a:xfrm>
          <a:off x="1770699" y="0"/>
          <a:ext cx="1589793" cy="1549669"/>
        </a:xfrm>
        <a:prstGeom prst="trapezoid">
          <a:avLst>
            <a:gd name="adj" fmla="val 51294"/>
          </a:avLst>
        </a:prstGeom>
        <a:solidFill>
          <a:srgbClr val="75DBFF"/>
        </a:solidFill>
        <a:ln w="12700" cap="flat" cmpd="sng" algn="ctr">
          <a:solidFill>
            <a:schemeClr val="bg1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800" i="0" kern="1200">
            <a:latin typeface="Bahnschrift SemiBold" panose="020B0502040204020203" pitchFamily="34" charset="0"/>
          </a:endParaRPr>
        </a:p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800" i="0" kern="1200">
              <a:latin typeface="Bahnschrift SemiBold" panose="020B0502040204020203" pitchFamily="34" charset="0"/>
            </a:rPr>
            <a:t>.2 Movies a Day</a:t>
          </a:r>
        </a:p>
      </dsp:txBody>
      <dsp:txXfrm>
        <a:off x="1770699" y="0"/>
        <a:ext cx="1589793" cy="1549669"/>
      </dsp:txXfrm>
    </dsp:sp>
    <dsp:sp modelId="{2B4F584B-4C2D-4954-907D-06A258CD5313}">
      <dsp:nvSpPr>
        <dsp:cNvPr id="0" name=""/>
        <dsp:cNvSpPr/>
      </dsp:nvSpPr>
      <dsp:spPr>
        <a:xfrm>
          <a:off x="885336" y="1549669"/>
          <a:ext cx="3360518" cy="1726033"/>
        </a:xfrm>
        <a:prstGeom prst="trapezoid">
          <a:avLst>
            <a:gd name="adj" fmla="val 51294"/>
          </a:avLst>
        </a:prstGeom>
        <a:solidFill>
          <a:srgbClr val="EA68B5"/>
        </a:solidFill>
        <a:ln w="12700" cap="flat" cmpd="sng" algn="ctr">
          <a:solidFill>
            <a:schemeClr val="bg1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800" i="0" kern="1200">
              <a:latin typeface="Bahnschrift SemiBold" panose="020B0502040204020203" pitchFamily="34" charset="0"/>
            </a:rPr>
            <a:t>1.4 Movies a Week</a:t>
          </a:r>
        </a:p>
      </dsp:txBody>
      <dsp:txXfrm>
        <a:off x="1473427" y="1549669"/>
        <a:ext cx="2184337" cy="1726033"/>
      </dsp:txXfrm>
    </dsp:sp>
    <dsp:sp modelId="{1811354C-381C-4901-A2D0-F767281708FA}">
      <dsp:nvSpPr>
        <dsp:cNvPr id="0" name=""/>
        <dsp:cNvSpPr/>
      </dsp:nvSpPr>
      <dsp:spPr>
        <a:xfrm>
          <a:off x="0" y="3275703"/>
          <a:ext cx="5131192" cy="1726033"/>
        </a:xfrm>
        <a:prstGeom prst="trapezoid">
          <a:avLst>
            <a:gd name="adj" fmla="val 51294"/>
          </a:avLst>
        </a:prstGeom>
        <a:solidFill>
          <a:srgbClr val="FFCC00"/>
        </a:solidFill>
        <a:ln w="12700" cap="flat" cmpd="sng" algn="ctr">
          <a:solidFill>
            <a:schemeClr val="bg1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800" kern="1200">
              <a:latin typeface="Bahnschrift SemiBold" panose="020B0502040204020203" pitchFamily="34" charset="0"/>
            </a:rPr>
            <a:t>5.9 Movies a Month</a:t>
          </a:r>
        </a:p>
      </dsp:txBody>
      <dsp:txXfrm>
        <a:off x="897958" y="3275703"/>
        <a:ext cx="3335274" cy="1726033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4CFEE67-9E00-4602-9BAA-B3F9172978C9}">
      <dsp:nvSpPr>
        <dsp:cNvPr id="0" name=""/>
        <dsp:cNvSpPr/>
      </dsp:nvSpPr>
      <dsp:spPr>
        <a:xfrm>
          <a:off x="3817533" y="542223"/>
          <a:ext cx="1990440" cy="3015605"/>
        </a:xfrm>
        <a:prstGeom prst="rect">
          <a:avLst/>
        </a:prstGeom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000" r="-8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0FF070B-B87C-47AE-B8B5-085CD42C8306}">
      <dsp:nvSpPr>
        <dsp:cNvPr id="0" name=""/>
        <dsp:cNvSpPr/>
      </dsp:nvSpPr>
      <dsp:spPr>
        <a:xfrm>
          <a:off x="94442" y="3529933"/>
          <a:ext cx="3031203" cy="39166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0904" tIns="120904" rIns="120904" bIns="0" numCol="1" spcCol="1270" anchor="t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700" kern="1200">
              <a:latin typeface="Bahnschrift SemiBold" panose="020B0502040204020203" pitchFamily="34" charset="0"/>
            </a:rPr>
            <a:t>Me and Tomatometer: 8.5</a:t>
          </a:r>
        </a:p>
      </dsp:txBody>
      <dsp:txXfrm>
        <a:off x="94442" y="3529933"/>
        <a:ext cx="3031203" cy="391667"/>
      </dsp:txXfrm>
    </dsp:sp>
    <dsp:sp modelId="{B922F938-7FE3-421B-BAEF-002CB5609B82}">
      <dsp:nvSpPr>
        <dsp:cNvPr id="0" name=""/>
        <dsp:cNvSpPr/>
      </dsp:nvSpPr>
      <dsp:spPr>
        <a:xfrm>
          <a:off x="724044" y="492495"/>
          <a:ext cx="1890834" cy="3057020"/>
        </a:xfrm>
        <a:prstGeom prst="rect">
          <a:avLst/>
        </a:prstGeom>
        <a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000" r="-8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5CCDC2B-EFD1-4A3B-9B35-42BB72ADDF66}">
      <dsp:nvSpPr>
        <dsp:cNvPr id="0" name=""/>
        <dsp:cNvSpPr/>
      </dsp:nvSpPr>
      <dsp:spPr>
        <a:xfrm>
          <a:off x="3338554" y="3528614"/>
          <a:ext cx="3031203" cy="26162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0904" tIns="120904" rIns="120904" bIns="0" numCol="1" spcCol="1270" anchor="t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700" kern="1200">
              <a:latin typeface="Bahnschrift SemiBold" panose="020B0502040204020203" pitchFamily="34" charset="0"/>
            </a:rPr>
            <a:t>Me and Tomatometer: 3.5</a:t>
          </a:r>
        </a:p>
      </dsp:txBody>
      <dsp:txXfrm>
        <a:off x="3338554" y="3528614"/>
        <a:ext cx="3031203" cy="261621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4CFEE67-9E00-4602-9BAA-B3F9172978C9}">
      <dsp:nvSpPr>
        <dsp:cNvPr id="0" name=""/>
        <dsp:cNvSpPr/>
      </dsp:nvSpPr>
      <dsp:spPr>
        <a:xfrm>
          <a:off x="4962199" y="533661"/>
          <a:ext cx="1906993" cy="2748915"/>
        </a:xfrm>
        <a:prstGeom prst="rect">
          <a:avLst/>
        </a:prstGeom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1000" b="-1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0FF070B-B87C-47AE-B8B5-085CD42C8306}">
      <dsp:nvSpPr>
        <dsp:cNvPr id="0" name=""/>
        <dsp:cNvSpPr/>
      </dsp:nvSpPr>
      <dsp:spPr>
        <a:xfrm>
          <a:off x="70062" y="3215983"/>
          <a:ext cx="2252079" cy="29099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0904" tIns="120904" rIns="120904" bIns="0" numCol="1" spcCol="1270" anchor="t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700" kern="1200">
            <a:latin typeface="Bahnschrift SemiBold" panose="020B0502040204020203" pitchFamily="34" charset="0"/>
          </a:endParaRPr>
        </a:p>
      </dsp:txBody>
      <dsp:txXfrm>
        <a:off x="70062" y="3215983"/>
        <a:ext cx="2252079" cy="290995"/>
      </dsp:txXfrm>
    </dsp:sp>
    <dsp:sp modelId="{8394716F-D6D6-4612-8DF7-3FBF02EC32AA}">
      <dsp:nvSpPr>
        <dsp:cNvPr id="0" name=""/>
        <dsp:cNvSpPr/>
      </dsp:nvSpPr>
      <dsp:spPr>
        <a:xfrm>
          <a:off x="2615660" y="520951"/>
          <a:ext cx="2000477" cy="2752530"/>
        </a:xfrm>
        <a:prstGeom prst="rect">
          <a:avLst/>
        </a:prstGeom>
        <a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8000" b="-8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C33FE50-039F-4869-B757-8033617FE200}">
      <dsp:nvSpPr>
        <dsp:cNvPr id="0" name=""/>
        <dsp:cNvSpPr/>
      </dsp:nvSpPr>
      <dsp:spPr>
        <a:xfrm>
          <a:off x="2478802" y="2730905"/>
          <a:ext cx="2252079" cy="83552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77368" tIns="277368" rIns="277368" bIns="0" numCol="1" spcCol="1270" anchor="t" anchorCtr="0">
          <a:noAutofit/>
        </a:bodyPr>
        <a:lstStyle/>
        <a:p>
          <a:pPr marL="0" lvl="0" indent="0" algn="ctr" defTabSz="1733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3900" kern="1200"/>
        </a:p>
      </dsp:txBody>
      <dsp:txXfrm>
        <a:off x="2478802" y="2730905"/>
        <a:ext cx="2252079" cy="835521"/>
      </dsp:txXfrm>
    </dsp:sp>
    <dsp:sp modelId="{B922F938-7FE3-421B-BAEF-002CB5609B82}">
      <dsp:nvSpPr>
        <dsp:cNvPr id="0" name=""/>
        <dsp:cNvSpPr/>
      </dsp:nvSpPr>
      <dsp:spPr>
        <a:xfrm>
          <a:off x="417184" y="446868"/>
          <a:ext cx="1856704" cy="2839362"/>
        </a:xfrm>
        <a:prstGeom prst="rect">
          <a:avLst/>
        </a:prstGeom>
        <a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5CCDC2B-EFD1-4A3B-9B35-42BB72ADDF66}">
      <dsp:nvSpPr>
        <dsp:cNvPr id="0" name=""/>
        <dsp:cNvSpPr/>
      </dsp:nvSpPr>
      <dsp:spPr>
        <a:xfrm>
          <a:off x="4828897" y="3504844"/>
          <a:ext cx="2252079" cy="19441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0904" tIns="120904" rIns="120904" bIns="0" numCol="1" spcCol="1270" anchor="t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700" kern="1200">
              <a:latin typeface="Bahnschrift SemiBold" panose="020B0502040204020203" pitchFamily="34" charset="0"/>
            </a:rPr>
            <a:t>9</a:t>
          </a:r>
        </a:p>
      </dsp:txBody>
      <dsp:txXfrm>
        <a:off x="4828897" y="3504844"/>
        <a:ext cx="2252079" cy="194417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8274F69-50A6-4C68-9731-D46B615F94CD}">
      <dsp:nvSpPr>
        <dsp:cNvPr id="0" name=""/>
        <dsp:cNvSpPr/>
      </dsp:nvSpPr>
      <dsp:spPr>
        <a:xfrm>
          <a:off x="1244686" y="0"/>
          <a:ext cx="1117521" cy="945393"/>
        </a:xfrm>
        <a:prstGeom prst="trapezoid">
          <a:avLst>
            <a:gd name="adj" fmla="val 59103"/>
          </a:avLst>
        </a:prstGeom>
        <a:solidFill>
          <a:srgbClr val="75DB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b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800" i="0" kern="1200">
              <a:latin typeface="Bahnschrift SemiBold" panose="020B0502040204020203" pitchFamily="34" charset="0"/>
            </a:rPr>
            <a:t>.2 Movies a Day</a:t>
          </a:r>
        </a:p>
      </dsp:txBody>
      <dsp:txXfrm>
        <a:off x="1244686" y="0"/>
        <a:ext cx="1117521" cy="945393"/>
      </dsp:txXfrm>
    </dsp:sp>
    <dsp:sp modelId="{2B4F584B-4C2D-4954-907D-06A258CD5313}">
      <dsp:nvSpPr>
        <dsp:cNvPr id="0" name=""/>
        <dsp:cNvSpPr/>
      </dsp:nvSpPr>
      <dsp:spPr>
        <a:xfrm>
          <a:off x="622334" y="945393"/>
          <a:ext cx="2362226" cy="1052986"/>
        </a:xfrm>
        <a:prstGeom prst="trapezoid">
          <a:avLst>
            <a:gd name="adj" fmla="val 59103"/>
          </a:avLst>
        </a:prstGeom>
        <a:solidFill>
          <a:srgbClr val="EA68B5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800" i="0" kern="1200">
              <a:latin typeface="Bahnschrift SemiBold" panose="020B0502040204020203" pitchFamily="34" charset="0"/>
            </a:rPr>
            <a:t>1.4 Movies a Week</a:t>
          </a:r>
        </a:p>
      </dsp:txBody>
      <dsp:txXfrm>
        <a:off x="1035723" y="945393"/>
        <a:ext cx="1535447" cy="1052986"/>
      </dsp:txXfrm>
    </dsp:sp>
    <dsp:sp modelId="{1811354C-381C-4901-A2D0-F767281708FA}">
      <dsp:nvSpPr>
        <dsp:cNvPr id="0" name=""/>
        <dsp:cNvSpPr/>
      </dsp:nvSpPr>
      <dsp:spPr>
        <a:xfrm>
          <a:off x="0" y="1998379"/>
          <a:ext cx="3606894" cy="1052986"/>
        </a:xfrm>
        <a:prstGeom prst="trapezoid">
          <a:avLst>
            <a:gd name="adj" fmla="val 59103"/>
          </a:avLst>
        </a:prstGeom>
        <a:solidFill>
          <a:srgbClr val="FFCC00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800" kern="1200">
              <a:latin typeface="Bahnschrift SemiBold" panose="020B0502040204020203" pitchFamily="34" charset="0"/>
            </a:rPr>
            <a:t>5.9 Movies a Month</a:t>
          </a:r>
        </a:p>
      </dsp:txBody>
      <dsp:txXfrm>
        <a:off x="631206" y="1998379"/>
        <a:ext cx="2344481" cy="105298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pList1">
  <dgm:title val=""/>
  <dgm:desc val=""/>
  <dgm:catLst>
    <dgm:cat type="list" pri="2000"/>
    <dgm:cat type="picture" pri="2500"/>
    <dgm:cat type="pictureconvert" pri="25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 useDef="1">
    <dgm:dataModel>
      <dgm:ptLst/>
      <dgm:bg/>
      <dgm:whole/>
    </dgm:dataModel>
  </dgm:clrData>
  <dgm:layoutNode name="Name0">
    <dgm:varLst>
      <dgm:dir/>
      <dgm:resizeHandles val="exact"/>
    </dgm:varLst>
    <dgm:choose name="Name1">
      <dgm:if name="Name2" axis="self" func="var" arg="dir" op="equ" val="norm">
        <dgm:alg type="snake">
          <dgm:param type="grDir" val="tL"/>
          <dgm:param type="flowDir" val="row"/>
          <dgm:param type="contDir" val="sameDir"/>
          <dgm:param type="off" val="ctr"/>
          <dgm:param type="vertAlign" val="mid"/>
          <dgm:param type="horzAlign" val="ctr"/>
        </dgm:alg>
      </dgm:if>
      <dgm:else name="Name3">
        <dgm:alg type="snake">
          <dgm:param type="grDir" val="tR"/>
          <dgm:param type="flowDir" val="row"/>
          <dgm:param type="contDir" val="sameDir"/>
          <dgm:param type="off" val="ctr"/>
          <dgm:param type="vertAlign" val="mid"/>
          <dgm:param type="horzAlign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w" for="ch" ptType="sibTrans" refType="w" refFor="ch" refForName="compNode" op="equ" fact="0.1"/>
      <dgm:constr type="sp" refType="w" refFor="ch" refForName="compNode" op="equ" fact="0.1"/>
      <dgm:constr type="primFontSz" for="des" ptType="node" op="equ" val="65"/>
    </dgm:constrLst>
    <dgm:ruleLst/>
    <dgm:forEach name="Name4" axis="ch" ptType="node">
      <dgm:layoutNode name="compNode">
        <dgm:alg type="composite">
          <dgm:param type="ar" val="0.943"/>
        </dgm:alg>
        <dgm:shape xmlns:r="http://schemas.openxmlformats.org/officeDocument/2006/relationships" r:blip="">
          <dgm:adjLst/>
        </dgm:shape>
        <dgm:presOf axis="self"/>
        <dgm:constrLst>
          <dgm:constr type="h" refType="w" fact="1.06"/>
          <dgm:constr type="h" for="ch" forName="pictRect" refType="h" fact="0.65"/>
          <dgm:constr type="w" for="ch" forName="pictRect" refType="w"/>
          <dgm:constr type="l" for="ch" forName="pictRect"/>
          <dgm:constr type="t" for="ch" forName="pictRect"/>
          <dgm:constr type="w" for="ch" forName="textRect" refType="w"/>
          <dgm:constr type="h" for="ch" forName="textRect" refType="h" fact="0.35"/>
          <dgm:constr type="l" for="ch" forName="textRect"/>
          <dgm:constr type="t" for="ch" forName="textRect" refType="b" refFor="ch" refForName="pictRect"/>
        </dgm:constrLst>
        <dgm:ruleLst/>
        <dgm:layoutNode name="pictRect">
          <dgm:alg type="sp"/>
          <dgm:shape xmlns:r="http://schemas.openxmlformats.org/officeDocument/2006/relationships" type="roundRect" r:blip="" blipPhldr="1">
            <dgm:adjLst/>
          </dgm:shape>
          <dgm:presOf/>
          <dgm:constrLst/>
          <dgm:ruleLst/>
        </dgm:layoutNode>
        <dgm:layoutNode name="textRect" styleLbl="revTx">
          <dgm:varLst>
            <dgm:bulletEnabled val="1"/>
          </dgm:varLst>
          <dgm:alg type="tx">
            <dgm:param type="txAnchorVert" val="t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bMarg"/>
          </dgm:constrLst>
          <dgm:ruleLst>
            <dgm:rule type="primFontSz" val="5" fact="NaN" max="NaN"/>
          </dgm:ruleLst>
        </dgm:layoutNode>
      </dgm:layoutNode>
      <dgm:forEach name="Name5" axis="followSib" ptType="sibTrans" cnt="1">
        <dgm:layoutNode name="sibTrans">
          <dgm:alg type="sp"/>
          <dgm:shape xmlns:r="http://schemas.openxmlformats.org/officeDocument/2006/relationships" type="rect" r:blip="" hideGeom="1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pList1">
  <dgm:title val=""/>
  <dgm:desc val=""/>
  <dgm:catLst>
    <dgm:cat type="list" pri="2000"/>
    <dgm:cat type="picture" pri="2500"/>
    <dgm:cat type="pictureconvert" pri="25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 useDef="1">
    <dgm:dataModel>
      <dgm:ptLst/>
      <dgm:bg/>
      <dgm:whole/>
    </dgm:dataModel>
  </dgm:clrData>
  <dgm:layoutNode name="Name0">
    <dgm:varLst>
      <dgm:dir/>
      <dgm:resizeHandles val="exact"/>
    </dgm:varLst>
    <dgm:choose name="Name1">
      <dgm:if name="Name2" axis="self" func="var" arg="dir" op="equ" val="norm">
        <dgm:alg type="snake">
          <dgm:param type="grDir" val="tL"/>
          <dgm:param type="flowDir" val="row"/>
          <dgm:param type="contDir" val="sameDir"/>
          <dgm:param type="off" val="ctr"/>
          <dgm:param type="vertAlign" val="mid"/>
          <dgm:param type="horzAlign" val="ctr"/>
        </dgm:alg>
      </dgm:if>
      <dgm:else name="Name3">
        <dgm:alg type="snake">
          <dgm:param type="grDir" val="tR"/>
          <dgm:param type="flowDir" val="row"/>
          <dgm:param type="contDir" val="sameDir"/>
          <dgm:param type="off" val="ctr"/>
          <dgm:param type="vertAlign" val="mid"/>
          <dgm:param type="horzAlign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w" for="ch" ptType="sibTrans" refType="w" refFor="ch" refForName="compNode" op="equ" fact="0.1"/>
      <dgm:constr type="sp" refType="w" refFor="ch" refForName="compNode" op="equ" fact="0.1"/>
      <dgm:constr type="primFontSz" for="des" ptType="node" op="equ" val="65"/>
    </dgm:constrLst>
    <dgm:ruleLst/>
    <dgm:forEach name="Name4" axis="ch" ptType="node">
      <dgm:layoutNode name="compNode">
        <dgm:alg type="composite">
          <dgm:param type="ar" val="0.943"/>
        </dgm:alg>
        <dgm:shape xmlns:r="http://schemas.openxmlformats.org/officeDocument/2006/relationships" r:blip="">
          <dgm:adjLst/>
        </dgm:shape>
        <dgm:presOf axis="self"/>
        <dgm:constrLst>
          <dgm:constr type="h" refType="w" fact="1.06"/>
          <dgm:constr type="h" for="ch" forName="pictRect" refType="h" fact="0.65"/>
          <dgm:constr type="w" for="ch" forName="pictRect" refType="w"/>
          <dgm:constr type="l" for="ch" forName="pictRect"/>
          <dgm:constr type="t" for="ch" forName="pictRect"/>
          <dgm:constr type="w" for="ch" forName="textRect" refType="w"/>
          <dgm:constr type="h" for="ch" forName="textRect" refType="h" fact="0.35"/>
          <dgm:constr type="l" for="ch" forName="textRect"/>
          <dgm:constr type="t" for="ch" forName="textRect" refType="b" refFor="ch" refForName="pictRect"/>
        </dgm:constrLst>
        <dgm:ruleLst/>
        <dgm:layoutNode name="pictRect">
          <dgm:alg type="sp"/>
          <dgm:shape xmlns:r="http://schemas.openxmlformats.org/officeDocument/2006/relationships" type="roundRect" r:blip="" blipPhldr="1">
            <dgm:adjLst/>
          </dgm:shape>
          <dgm:presOf/>
          <dgm:constrLst/>
          <dgm:ruleLst/>
        </dgm:layoutNode>
        <dgm:layoutNode name="textRect" styleLbl="revTx">
          <dgm:varLst>
            <dgm:bulletEnabled val="1"/>
          </dgm:varLst>
          <dgm:alg type="tx">
            <dgm:param type="txAnchorVert" val="t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bMarg"/>
          </dgm:constrLst>
          <dgm:ruleLst>
            <dgm:rule type="primFontSz" val="5" fact="NaN" max="NaN"/>
          </dgm:ruleLst>
        </dgm:layoutNode>
      </dgm:layoutNode>
      <dgm:forEach name="Name5" axis="followSib" ptType="sibTrans" cnt="1">
        <dgm:layoutNode name="sibTrans">
          <dgm:alg type="sp"/>
          <dgm:shape xmlns:r="http://schemas.openxmlformats.org/officeDocument/2006/relationships" type="rect" r:blip="" hideGeom="1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Data" Target="../diagrams/data1.xml"/><Relationship Id="rId13" Type="http://schemas.openxmlformats.org/officeDocument/2006/relationships/diagramData" Target="../diagrams/data2.xml"/><Relationship Id="rId18" Type="http://schemas.openxmlformats.org/officeDocument/2006/relationships/chart" Target="../charts/chart7.xml"/><Relationship Id="rId3" Type="http://schemas.openxmlformats.org/officeDocument/2006/relationships/chart" Target="../charts/chart3.xml"/><Relationship Id="rId21" Type="http://schemas.openxmlformats.org/officeDocument/2006/relationships/diagramData" Target="../diagrams/data3.xml"/><Relationship Id="rId7" Type="http://schemas.openxmlformats.org/officeDocument/2006/relationships/chart" Target="../charts/chart6.xml"/><Relationship Id="rId12" Type="http://schemas.microsoft.com/office/2007/relationships/diagramDrawing" Target="../diagrams/drawing1.xml"/><Relationship Id="rId17" Type="http://schemas.microsoft.com/office/2007/relationships/diagramDrawing" Target="../diagrams/drawing2.xml"/><Relationship Id="rId25" Type="http://schemas.microsoft.com/office/2007/relationships/diagramDrawing" Target="../diagrams/drawing3.xml"/><Relationship Id="rId2" Type="http://schemas.openxmlformats.org/officeDocument/2006/relationships/chart" Target="../charts/chart2.xml"/><Relationship Id="rId16" Type="http://schemas.openxmlformats.org/officeDocument/2006/relationships/diagramColors" Target="../diagrams/colors2.xml"/><Relationship Id="rId20" Type="http://schemas.openxmlformats.org/officeDocument/2006/relationships/chart" Target="../charts/chart9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diagramColors" Target="../diagrams/colors1.xml"/><Relationship Id="rId24" Type="http://schemas.openxmlformats.org/officeDocument/2006/relationships/diagramColors" Target="../diagrams/colors3.xml"/><Relationship Id="rId5" Type="http://schemas.openxmlformats.org/officeDocument/2006/relationships/chart" Target="../charts/chart4.xml"/><Relationship Id="rId15" Type="http://schemas.openxmlformats.org/officeDocument/2006/relationships/diagramQuickStyle" Target="../diagrams/quickStyle2.xml"/><Relationship Id="rId23" Type="http://schemas.openxmlformats.org/officeDocument/2006/relationships/diagramQuickStyle" Target="../diagrams/quickStyle3.xml"/><Relationship Id="rId10" Type="http://schemas.openxmlformats.org/officeDocument/2006/relationships/diagramQuickStyle" Target="../diagrams/quickStyle1.xml"/><Relationship Id="rId19" Type="http://schemas.openxmlformats.org/officeDocument/2006/relationships/chart" Target="../charts/chart8.xml"/><Relationship Id="rId4" Type="http://schemas.microsoft.com/office/2014/relationships/chartEx" Target="../charts/chartEx1.xml"/><Relationship Id="rId9" Type="http://schemas.openxmlformats.org/officeDocument/2006/relationships/diagramLayout" Target="../diagrams/layout1.xml"/><Relationship Id="rId14" Type="http://schemas.openxmlformats.org/officeDocument/2006/relationships/diagramLayout" Target="../diagrams/layout2.xml"/><Relationship Id="rId22" Type="http://schemas.openxmlformats.org/officeDocument/2006/relationships/diagramLayout" Target="../diagrams/layou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Data" Target="../diagrams/data4.xml"/><Relationship Id="rId13" Type="http://schemas.openxmlformats.org/officeDocument/2006/relationships/chart" Target="../charts/chart15.xml"/><Relationship Id="rId3" Type="http://schemas.openxmlformats.org/officeDocument/2006/relationships/chart" Target="../charts/chart12.xml"/><Relationship Id="rId7" Type="http://schemas.microsoft.com/office/2014/relationships/chartEx" Target="../charts/chartEx3.xml"/><Relationship Id="rId12" Type="http://schemas.microsoft.com/office/2007/relationships/diagramDrawing" Target="../diagrams/drawing4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4.xml"/><Relationship Id="rId11" Type="http://schemas.openxmlformats.org/officeDocument/2006/relationships/diagramColors" Target="../diagrams/colors4.xml"/><Relationship Id="rId5" Type="http://schemas.openxmlformats.org/officeDocument/2006/relationships/chart" Target="../charts/chart13.xml"/><Relationship Id="rId15" Type="http://schemas.openxmlformats.org/officeDocument/2006/relationships/chart" Target="../charts/chart17.xml"/><Relationship Id="rId10" Type="http://schemas.openxmlformats.org/officeDocument/2006/relationships/diagramQuickStyle" Target="../diagrams/quickStyle4.xml"/><Relationship Id="rId4" Type="http://schemas.microsoft.com/office/2014/relationships/chartEx" Target="../charts/chartEx2.xml"/><Relationship Id="rId9" Type="http://schemas.openxmlformats.org/officeDocument/2006/relationships/diagramLayout" Target="../diagrams/layout4.xml"/><Relationship Id="rId1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181396</xdr:colOff>
      <xdr:row>1</xdr:row>
      <xdr:rowOff>102085</xdr:rowOff>
    </xdr:from>
    <xdr:to>
      <xdr:col>26</xdr:col>
      <xdr:colOff>446613</xdr:colOff>
      <xdr:row>27</xdr:row>
      <xdr:rowOff>123179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FFCBA1-5D7B-4450-8E9D-63157E7C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574398</xdr:colOff>
      <xdr:row>1</xdr:row>
      <xdr:rowOff>148828</xdr:rowOff>
    </xdr:from>
    <xdr:to>
      <xdr:col>55</xdr:col>
      <xdr:colOff>446148</xdr:colOff>
      <xdr:row>27</xdr:row>
      <xdr:rowOff>152462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B45EB3-B8A4-4243-87EE-569C7CF30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383466</xdr:colOff>
      <xdr:row>30</xdr:row>
      <xdr:rowOff>105443</xdr:rowOff>
    </xdr:from>
    <xdr:to>
      <xdr:col>41</xdr:col>
      <xdr:colOff>360180</xdr:colOff>
      <xdr:row>55</xdr:row>
      <xdr:rowOff>121393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FE7D2F5-157F-4AAB-9E6B-9E4B890AA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147016</xdr:colOff>
      <xdr:row>30</xdr:row>
      <xdr:rowOff>59357</xdr:rowOff>
    </xdr:from>
    <xdr:to>
      <xdr:col>15</xdr:col>
      <xdr:colOff>356491</xdr:colOff>
      <xdr:row>55</xdr:row>
      <xdr:rowOff>170482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B63D471F-CE4A-427B-9CAB-0D37DBB525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7016" y="5914057"/>
              <a:ext cx="10833025" cy="5032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41</xdr:col>
      <xdr:colOff>308919</xdr:colOff>
      <xdr:row>85</xdr:row>
      <xdr:rowOff>4089</xdr:rowOff>
    </xdr:from>
    <xdr:to>
      <xdr:col>55</xdr:col>
      <xdr:colOff>470371</xdr:colOff>
      <xdr:row>111</xdr:row>
      <xdr:rowOff>94075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FBC5B8A-898A-0DD7-AD4C-4C5F793097D1}"/>
            </a:ext>
          </a:extLst>
        </xdr:cNvPr>
        <xdr:cNvSpPr txBox="1"/>
      </xdr:nvSpPr>
      <xdr:spPr>
        <a:xfrm>
          <a:off x="27116216" y="16050711"/>
          <a:ext cx="8811182" cy="4998364"/>
        </a:xfrm>
        <a:prstGeom prst="rect">
          <a:avLst/>
        </a:prstGeom>
        <a:solidFill>
          <a:schemeClr val="bg1"/>
        </a:solidFill>
        <a:ln w="28575" cmpd="sng">
          <a:solidFill>
            <a:srgbClr val="EA68B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ysClr val="windowText" lastClr="000000"/>
              </a:solidFill>
              <a:latin typeface="Bahnschrift SemiBold" panose="020B0502040204020203" pitchFamily="34" charset="0"/>
            </a:rPr>
            <a:t>Things I learned by doing this</a:t>
          </a:r>
          <a:endParaRPr lang="en-US" sz="2000" baseline="0">
            <a:solidFill>
              <a:sysClr val="windowText" lastClr="000000"/>
            </a:solidFill>
            <a:latin typeface="Bahnschrift SemiBold" panose="020B0502040204020203" pitchFamily="34" charset="0"/>
          </a:endParaRPr>
        </a:p>
        <a:p>
          <a:pPr lvl="1"/>
          <a:r>
            <a:rPr lang="en-US" sz="2000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-How to use tables</a:t>
          </a:r>
        </a:p>
        <a:p>
          <a:pPr lvl="1"/>
          <a:r>
            <a:rPr lang="en-US" sz="2000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-How to unhide a tab </a:t>
          </a:r>
        </a:p>
        <a:p>
          <a:pPr lvl="1"/>
          <a:r>
            <a:rPr lang="en-US" sz="2000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	-(after hiding it...)</a:t>
          </a:r>
        </a:p>
        <a:p>
          <a:pPr lvl="1"/>
          <a:r>
            <a:rPr lang="en-US" sz="2000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-How to rotate angle of first slice in pie chart</a:t>
          </a:r>
        </a:p>
        <a:p>
          <a:pPr lvl="1"/>
          <a:r>
            <a:rPr lang="en-US" sz="2000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-General Excel Problem Solving</a:t>
          </a:r>
        </a:p>
        <a:p>
          <a:pPr lvl="1"/>
          <a:r>
            <a:rPr lang="en-US" sz="2000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-ChatGPT can produce the list of years produced extremely well</a:t>
          </a:r>
        </a:p>
        <a:p>
          <a:pPr lvl="1"/>
          <a:r>
            <a:rPr lang="en-US" sz="2000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	-ChatGPT also did the director list for me very well</a:t>
          </a:r>
        </a:p>
        <a:p>
          <a:pPr lvl="1"/>
          <a:r>
            <a:rPr lang="en-US" sz="2000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-How to insert a Textbox</a:t>
          </a:r>
        </a:p>
        <a:p>
          <a:pPr lvl="1"/>
          <a:r>
            <a:rPr lang="en-US" sz="2000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-General Data Entry</a:t>
          </a:r>
        </a:p>
        <a:p>
          <a:pPr lvl="1"/>
          <a:r>
            <a:rPr lang="en-US" sz="2000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-How to insert photos </a:t>
          </a:r>
        </a:p>
        <a:p>
          <a:pPr lvl="1"/>
          <a:r>
            <a:rPr lang="en-US" sz="2000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-How to align and group</a:t>
          </a:r>
        </a:p>
      </xdr:txBody>
    </xdr:sp>
    <xdr:clientData/>
  </xdr:twoCellAnchor>
  <xdr:twoCellAnchor>
    <xdr:from>
      <xdr:col>42</xdr:col>
      <xdr:colOff>75821</xdr:colOff>
      <xdr:row>30</xdr:row>
      <xdr:rowOff>135936</xdr:rowOff>
    </xdr:from>
    <xdr:to>
      <xdr:col>55</xdr:col>
      <xdr:colOff>376297</xdr:colOff>
      <xdr:row>55</xdr:row>
      <xdr:rowOff>164629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A6DEE63-3099-4979-A9BD-DDDF45520396}"/>
            </a:ext>
          </a:extLst>
        </xdr:cNvPr>
        <xdr:cNvSpPr txBox="1"/>
      </xdr:nvSpPr>
      <xdr:spPr>
        <a:xfrm>
          <a:off x="27030149" y="6031011"/>
          <a:ext cx="8185849" cy="5004439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CC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ysClr val="windowText" lastClr="000000"/>
              </a:solidFill>
              <a:latin typeface="Bahnschrift SemiBold" panose="020B0502040204020203" pitchFamily="34" charset="0"/>
            </a:rPr>
            <a:t>Observations</a:t>
          </a:r>
        </a:p>
        <a:p>
          <a:r>
            <a:rPr lang="en-US" sz="1600">
              <a:solidFill>
                <a:sysClr val="windowText" lastClr="000000"/>
              </a:solidFill>
              <a:latin typeface="Bahnschrift SemiBold" panose="020B0502040204020203" pitchFamily="34" charset="0"/>
            </a:rPr>
            <a:t>-My</a:t>
          </a:r>
          <a:r>
            <a:rPr lang="en-US" sz="1600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 two lowest ranked movies from all movies I have already seen. For La La Land, I gave it another shot and still strongly disliked it. For WTCS, I had a complete change of opinion from the first time I watched it last year.</a:t>
          </a:r>
        </a:p>
        <a:p>
          <a:r>
            <a:rPr lang="en-US" sz="1600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-My rankings are more correlated to the Audience, but the Audience and Tomatometer are the most correlated with an R-squared value of .329</a:t>
          </a:r>
        </a:p>
        <a:p>
          <a:r>
            <a:rPr lang="en-US" sz="1600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-I watched 7 movies twice in the same year</a:t>
          </a:r>
        </a:p>
        <a:p>
          <a:r>
            <a:rPr lang="en-US" sz="1600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-My most watched director was Frances Lawerence, who directed Catching Fire, Mockingjay Pt 1, Mockingjay Pt 2, and The Ballad of Songbirds and Snakes</a:t>
          </a:r>
        </a:p>
        <a:p>
          <a:endParaRPr lang="en-US" sz="1600" baseline="0">
            <a:solidFill>
              <a:sysClr val="windowText" lastClr="000000"/>
            </a:solidFill>
            <a:latin typeface="Bahnschrift SemiBold" panose="020B0502040204020203" pitchFamily="34" charset="0"/>
          </a:endParaRPr>
        </a:p>
        <a:p>
          <a:endParaRPr lang="en-US" sz="1600" baseline="0">
            <a:solidFill>
              <a:sysClr val="windowText" lastClr="000000"/>
            </a:solidFill>
            <a:latin typeface="Bahnschrift SemiBold" panose="020B0502040204020203" pitchFamily="34" charset="0"/>
          </a:endParaRPr>
        </a:p>
        <a:p>
          <a:pPr marL="0" indent="0" fontAlgn="base"/>
          <a:r>
            <a:rPr lang="en-US" sz="160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rPr>
            <a:t>Published by </a:t>
          </a:r>
          <a:r>
            <a:rPr lang="en-US" sz="160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Statista Research Department</a:t>
          </a:r>
          <a:r>
            <a:rPr lang="en-US" sz="160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rPr>
            <a:t>, Jun 13, 2023</a:t>
          </a:r>
        </a:p>
        <a:p>
          <a:pPr marL="0" indent="0" fontAlgn="base"/>
          <a:r>
            <a:rPr lang="en-US" sz="160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rPr>
            <a:t>"</a:t>
          </a:r>
          <a:r>
            <a:rPr lang="en-US" sz="1600" b="1" i="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rPr>
            <a:t>In 2022, women accounted for 14.6 percent of all movie directors in the United States. </a:t>
          </a:r>
          <a:r>
            <a:rPr lang="en-US" sz="1600" baseline="0">
              <a:solidFill>
                <a:sysClr val="windowText" lastClr="000000"/>
              </a:solidFill>
              <a:latin typeface="Bahnschrift SemiBold" panose="020B0502040204020203" pitchFamily="34" charset="0"/>
              <a:ea typeface="+mn-ea"/>
              <a:cs typeface="+mn-cs"/>
            </a:rPr>
            <a:t>This figure marked an decrease compared to the previous year, which represented the highest share of female directors recorded in the past decade."</a:t>
          </a:r>
        </a:p>
        <a:p>
          <a:endParaRPr lang="en-US" sz="1600" b="0" i="0" u="none" strike="noStrike" kern="1200" baseline="0">
            <a:solidFill>
              <a:sysClr val="windowText" lastClr="000000"/>
            </a:solidFill>
            <a:latin typeface="Bahnschrift SemiBold" panose="020B0502040204020203" pitchFamily="34" charset="0"/>
            <a:ea typeface="+mn-ea"/>
            <a:cs typeface="+mn-cs"/>
          </a:endParaRPr>
        </a:p>
        <a:p>
          <a:endParaRPr lang="en-US" sz="1400" baseline="0">
            <a:solidFill>
              <a:sysClr val="windowText" lastClr="000000"/>
            </a:solidFill>
            <a:latin typeface="Bahnschrift SemiBold" panose="020B0502040204020203" pitchFamily="34" charset="0"/>
          </a:endParaRPr>
        </a:p>
      </xdr:txBody>
    </xdr:sp>
    <xdr:clientData/>
  </xdr:twoCellAnchor>
  <xdr:twoCellAnchor>
    <xdr:from>
      <xdr:col>0</xdr:col>
      <xdr:colOff>292194</xdr:colOff>
      <xdr:row>58</xdr:row>
      <xdr:rowOff>49444</xdr:rowOff>
    </xdr:from>
    <xdr:to>
      <xdr:col>6</xdr:col>
      <xdr:colOff>153940</xdr:colOff>
      <xdr:row>82</xdr:row>
      <xdr:rowOff>146242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2270D0-2F48-442C-8CE4-B83440528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465457</xdr:colOff>
      <xdr:row>58</xdr:row>
      <xdr:rowOff>61373</xdr:rowOff>
    </xdr:from>
    <xdr:to>
      <xdr:col>15</xdr:col>
      <xdr:colOff>69272</xdr:colOff>
      <xdr:row>82</xdr:row>
      <xdr:rowOff>109681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7CCD01-81A7-47CC-A948-FA76310D5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154680</xdr:colOff>
      <xdr:row>30</xdr:row>
      <xdr:rowOff>98778</xdr:rowOff>
    </xdr:from>
    <xdr:to>
      <xdr:col>23</xdr:col>
      <xdr:colOff>42333</xdr:colOff>
      <xdr:row>55</xdr:row>
      <xdr:rowOff>126173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DAFEE55-CBFF-401D-A812-A095B41287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213950</xdr:colOff>
      <xdr:row>58</xdr:row>
      <xdr:rowOff>78153</xdr:rowOff>
    </xdr:from>
    <xdr:to>
      <xdr:col>55</xdr:col>
      <xdr:colOff>430389</xdr:colOff>
      <xdr:row>82</xdr:row>
      <xdr:rowOff>48845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1B6756E-4994-43C0-88D3-0A8ABA565731}"/>
            </a:ext>
          </a:extLst>
        </xdr:cNvPr>
        <xdr:cNvSpPr txBox="1"/>
      </xdr:nvSpPr>
      <xdr:spPr>
        <a:xfrm>
          <a:off x="24715181" y="11371384"/>
          <a:ext cx="10513208" cy="4523153"/>
        </a:xfrm>
        <a:prstGeom prst="rect">
          <a:avLst/>
        </a:prstGeom>
        <a:solidFill>
          <a:schemeClr val="bg1"/>
        </a:solidFill>
        <a:ln w="28575" cmpd="sng">
          <a:solidFill>
            <a:srgbClr val="75DB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ysClr val="windowText" lastClr="000000"/>
              </a:solidFill>
              <a:latin typeface="Bahnschrift SemiBold" panose="020B0502040204020203" pitchFamily="34" charset="0"/>
            </a:rPr>
            <a:t>New or Interesting Formulas</a:t>
          </a:r>
          <a:r>
            <a:rPr lang="en-US" sz="1800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 I used</a:t>
          </a:r>
        </a:p>
        <a:p>
          <a:endParaRPr lang="en-US" sz="1800" baseline="0">
            <a:solidFill>
              <a:sysClr val="windowText" lastClr="000000"/>
            </a:solidFill>
            <a:latin typeface="Bahnschrift SemiBold" panose="020B0502040204020203" pitchFamily="34" charset="0"/>
          </a:endParaRPr>
        </a:p>
        <a:p>
          <a:r>
            <a:rPr lang="en-US" sz="1800">
              <a:solidFill>
                <a:sysClr val="windowText" lastClr="000000"/>
              </a:solidFill>
              <a:latin typeface="Bahnschrift SemiBold" panose="020B0502040204020203" pitchFamily="34" charset="0"/>
            </a:rPr>
            <a:t>=INDEX(Table22[Column7], MODE(MATCH(Table22[Column7],Table22[Column7],0))) to find</a:t>
          </a:r>
          <a:r>
            <a:rPr lang="en-US" sz="1800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 the most watched Director, =COUNTIF(Table22[Column7], AF73) to find how many movies by that driector . </a:t>
          </a:r>
        </a:p>
        <a:p>
          <a:r>
            <a:rPr lang="en-US" sz="1800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=ABS([@Me]-[@Audience]) to find the positve difference between my rankings and the audinece, also used for Tomatometer</a:t>
          </a:r>
        </a:p>
        <a:p>
          <a:endParaRPr lang="en-US" sz="1800" baseline="0">
            <a:solidFill>
              <a:sysClr val="windowText" lastClr="000000"/>
            </a:solidFill>
            <a:latin typeface="Bahnschrift SemiBold" panose="020B0502040204020203" pitchFamily="34" charset="0"/>
          </a:endParaRPr>
        </a:p>
        <a:p>
          <a:r>
            <a:rPr lang="en-US" sz="1800" baseline="0">
              <a:solidFill>
                <a:sysClr val="windowText" lastClr="000000"/>
              </a:solidFill>
              <a:latin typeface="Bahnschrift SemiBold" panose="020B0502040204020203" pitchFamily="34" charset="0"/>
            </a:rPr>
            <a:t>=COUNTIF(AD6:AD70, "woman") to find how many movies were directed by women, repeated with 'man' and 'man and woman'</a:t>
          </a:r>
        </a:p>
        <a:p>
          <a:endParaRPr lang="en-US" sz="1800" baseline="0">
            <a:solidFill>
              <a:sysClr val="windowText" lastClr="000000"/>
            </a:solidFill>
            <a:latin typeface="Bahnschrift SemiBold" panose="020B0502040204020203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aseline="0">
              <a:solidFill>
                <a:schemeClr val="dk1"/>
              </a:solidFill>
              <a:effectLst/>
              <a:latin typeface="Bahnschrift SemiBold" panose="020B0502040204020203" pitchFamily="34" charset="0"/>
              <a:ea typeface="+mn-ea"/>
              <a:cs typeface="+mn-cs"/>
            </a:rPr>
            <a:t>-Surprised there was no range function, used max(of set) - min (of set)</a:t>
          </a:r>
          <a:endParaRPr lang="en-US" sz="1800">
            <a:effectLst/>
            <a:latin typeface="Bahnschrift SemiBold" panose="020B0502040204020203" pitchFamily="34" charset="0"/>
          </a:endParaRPr>
        </a:p>
        <a:p>
          <a:endParaRPr lang="en-US" sz="1400" baseline="0">
            <a:solidFill>
              <a:sysClr val="windowText" lastClr="000000"/>
            </a:solidFill>
            <a:latin typeface="Bahnschrift SemiBold" panose="020B0502040204020203" pitchFamily="34" charset="0"/>
          </a:endParaRPr>
        </a:p>
      </xdr:txBody>
    </xdr:sp>
    <xdr:clientData/>
  </xdr:twoCellAnchor>
  <xdr:twoCellAnchor>
    <xdr:from>
      <xdr:col>23</xdr:col>
      <xdr:colOff>416265</xdr:colOff>
      <xdr:row>30</xdr:row>
      <xdr:rowOff>73898</xdr:rowOff>
    </xdr:from>
    <xdr:to>
      <xdr:col>32</xdr:col>
      <xdr:colOff>61057</xdr:colOff>
      <xdr:row>55</xdr:row>
      <xdr:rowOff>154385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731F870-C1E1-42BA-B7F6-2ABD9C306D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8" r:lo="rId9" r:qs="rId10" r:cs="rId11"/>
        </a:graphicData>
      </a:graphic>
    </xdr:graphicFrame>
    <xdr:clientData/>
  </xdr:twoCellAnchor>
  <xdr:twoCellAnchor>
    <xdr:from>
      <xdr:col>15</xdr:col>
      <xdr:colOff>261656</xdr:colOff>
      <xdr:row>58</xdr:row>
      <xdr:rowOff>63622</xdr:rowOff>
    </xdr:from>
    <xdr:to>
      <xdr:col>25</xdr:col>
      <xdr:colOff>472426</xdr:colOff>
      <xdr:row>82</xdr:row>
      <xdr:rowOff>155964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CF352951-812D-E68B-524F-CA486BE92CF5}"/>
            </a:ext>
          </a:extLst>
        </xdr:cNvPr>
        <xdr:cNvGrpSpPr/>
      </xdr:nvGrpSpPr>
      <xdr:grpSpPr>
        <a:xfrm>
          <a:off x="10981950" y="11885828"/>
          <a:ext cx="6374005" cy="4724107"/>
          <a:chOff x="21044747" y="14281209"/>
          <a:chExt cx="5989320" cy="4520767"/>
        </a:xfrm>
        <a:solidFill>
          <a:srgbClr val="FFCC00"/>
        </a:solidFill>
      </xdr:grpSpPr>
      <xdr:graphicFrame macro="">
        <xdr:nvGraphicFramePr>
          <xdr:cNvPr id="17" name="Diagram 16">
            <a:extLst>
              <a:ext uri="{FF2B5EF4-FFF2-40B4-BE49-F238E27FC236}">
                <a16:creationId xmlns:a16="http://schemas.microsoft.com/office/drawing/2014/main" id="{D45452C5-A56E-B33E-5592-5B7CCAEBC9DB}"/>
              </a:ext>
            </a:extLst>
          </xdr:cNvPr>
          <xdr:cNvGraphicFramePr/>
        </xdr:nvGraphicFramePr>
        <xdr:xfrm>
          <a:off x="21046743" y="14709473"/>
          <a:ext cx="5985329" cy="4092503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13" r:lo="rId14" r:qs="rId15" r:cs="rId16"/>
          </a:graphicData>
        </a:graphic>
      </xdr:graphicFrame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39864F7C-66AB-5792-D72E-7BF53D4FC6D6}"/>
              </a:ext>
            </a:extLst>
          </xdr:cNvPr>
          <xdr:cNvSpPr/>
        </xdr:nvSpPr>
        <xdr:spPr>
          <a:xfrm>
            <a:off x="21044747" y="14281209"/>
            <a:ext cx="5989320" cy="611563"/>
          </a:xfrm>
          <a:prstGeom prst="rect">
            <a:avLst/>
          </a:prstGeom>
          <a:grp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300">
                <a:solidFill>
                  <a:sysClr val="windowText" lastClr="000000"/>
                </a:solidFill>
                <a:latin typeface="Bahnschrift SemiBold" panose="020B0502040204020203" pitchFamily="34" charset="0"/>
              </a:rPr>
              <a:t>Only Two Movies Where</a:t>
            </a:r>
            <a:r>
              <a:rPr lang="en-US" sz="1300" baseline="0">
                <a:solidFill>
                  <a:sysClr val="windowText" lastClr="000000"/>
                </a:solidFill>
                <a:latin typeface="Bahnschrift SemiBold" panose="020B0502040204020203" pitchFamily="34" charset="0"/>
              </a:rPr>
              <a:t> I ranked The Exact Same As </a:t>
            </a:r>
            <a:r>
              <a:rPr lang="en-US" sz="1300" b="1" i="1" u="none" baseline="0">
                <a:solidFill>
                  <a:sysClr val="windowText" lastClr="000000"/>
                </a:solidFill>
                <a:latin typeface="Bahnschrift SemiBold" panose="020B0502040204020203" pitchFamily="34" charset="0"/>
              </a:rPr>
              <a:t>Either</a:t>
            </a:r>
          </a:p>
          <a:p>
            <a:pPr algn="ctr"/>
            <a:r>
              <a:rPr lang="en-US" sz="1300" baseline="0">
                <a:solidFill>
                  <a:sysClr val="windowText" lastClr="000000"/>
                </a:solidFill>
                <a:latin typeface="Bahnschrift SemiBold" panose="020B0502040204020203" pitchFamily="34" charset="0"/>
              </a:rPr>
              <a:t> Tomatometer or Audience</a:t>
            </a:r>
            <a:endParaRPr lang="en-US" sz="1300">
              <a:solidFill>
                <a:sysClr val="windowText" lastClr="000000"/>
              </a:solidFill>
              <a:latin typeface="Bahnschrift SemiBold" panose="020B0502040204020203" pitchFamily="34" charset="0"/>
            </a:endParaRPr>
          </a:p>
        </xdr:txBody>
      </xdr:sp>
    </xdr:grpSp>
    <xdr:clientData/>
  </xdr:twoCellAnchor>
  <xdr:twoCellAnchor>
    <xdr:from>
      <xdr:col>0</xdr:col>
      <xdr:colOff>130286</xdr:colOff>
      <xdr:row>84</xdr:row>
      <xdr:rowOff>148896</xdr:rowOff>
    </xdr:from>
    <xdr:to>
      <xdr:col>11</xdr:col>
      <xdr:colOff>518410</xdr:colOff>
      <xdr:row>111</xdr:row>
      <xdr:rowOff>39593</xdr:rowOff>
    </xdr:to>
    <xdr:graphicFrame macro="">
      <xdr:nvGraphicFramePr>
        <xdr:cNvPr id="13" name="Chart 12" descr="Chart type: Scatter. 'Audience' by 'Me'&#10;&#10;Description automatically generated">
          <a:extLst>
            <a:ext uri="{FF2B5EF4-FFF2-40B4-BE49-F238E27FC236}">
              <a16:creationId xmlns:a16="http://schemas.microsoft.com/office/drawing/2014/main" id="{D72A3B9A-FEB4-43DD-B8E6-72CEA3AE6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277774</xdr:colOff>
      <xdr:row>84</xdr:row>
      <xdr:rowOff>160321</xdr:rowOff>
    </xdr:from>
    <xdr:to>
      <xdr:col>26</xdr:col>
      <xdr:colOff>315000</xdr:colOff>
      <xdr:row>111</xdr:row>
      <xdr:rowOff>84751</xdr:rowOff>
    </xdr:to>
    <xdr:graphicFrame macro="">
      <xdr:nvGraphicFramePr>
        <xdr:cNvPr id="14" name="Chart 13" descr="Chart type: Scatter. Field: Tomatometer and Field: Audience appear highly correlated.&#10;&#10;Description automatically generated">
          <a:extLst>
            <a:ext uri="{FF2B5EF4-FFF2-40B4-BE49-F238E27FC236}">
              <a16:creationId xmlns:a16="http://schemas.microsoft.com/office/drawing/2014/main" id="{C9C7CCEF-47D3-4697-B184-FF4CDFF24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27</xdr:col>
      <xdr:colOff>90201</xdr:colOff>
      <xdr:row>84</xdr:row>
      <xdr:rowOff>165699</xdr:rowOff>
    </xdr:from>
    <xdr:to>
      <xdr:col>41</xdr:col>
      <xdr:colOff>39030</xdr:colOff>
      <xdr:row>111</xdr:row>
      <xdr:rowOff>88538</xdr:rowOff>
    </xdr:to>
    <xdr:graphicFrame macro="">
      <xdr:nvGraphicFramePr>
        <xdr:cNvPr id="15" name="Chart 14" descr="Chart type: Scatter. 'Tomatometer' by 'Me'&#10;&#10;Description automatically generated">
          <a:extLst>
            <a:ext uri="{FF2B5EF4-FFF2-40B4-BE49-F238E27FC236}">
              <a16:creationId xmlns:a16="http://schemas.microsoft.com/office/drawing/2014/main" id="{9DEDC126-F904-4119-8184-B31828BEF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26</xdr:col>
      <xdr:colOff>135492</xdr:colOff>
      <xdr:row>58</xdr:row>
      <xdr:rowOff>67819</xdr:rowOff>
    </xdr:from>
    <xdr:to>
      <xdr:col>37</xdr:col>
      <xdr:colOff>570424</xdr:colOff>
      <xdr:row>82</xdr:row>
      <xdr:rowOff>75339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E6DE96B1-69D5-7651-02C7-C721E45FD26B}"/>
            </a:ext>
          </a:extLst>
        </xdr:cNvPr>
        <xdr:cNvGrpSpPr/>
      </xdr:nvGrpSpPr>
      <xdr:grpSpPr>
        <a:xfrm>
          <a:off x="17635345" y="11890025"/>
          <a:ext cx="7214491" cy="4639285"/>
          <a:chOff x="26795314" y="12272505"/>
          <a:chExt cx="7060653" cy="3626905"/>
        </a:xfrm>
      </xdr:grpSpPr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6BCFCFE1-3350-420F-AAB6-C69D58196063}"/>
              </a:ext>
            </a:extLst>
          </xdr:cNvPr>
          <xdr:cNvGrpSpPr/>
        </xdr:nvGrpSpPr>
        <xdr:grpSpPr>
          <a:xfrm>
            <a:off x="26795314" y="12272505"/>
            <a:ext cx="7060653" cy="3626905"/>
            <a:chOff x="21044745" y="14281209"/>
            <a:chExt cx="5989320" cy="4021470"/>
          </a:xfrm>
        </xdr:grpSpPr>
        <xdr:graphicFrame macro="">
          <xdr:nvGraphicFramePr>
            <xdr:cNvPr id="21" name="Diagram 20">
              <a:extLst>
                <a:ext uri="{FF2B5EF4-FFF2-40B4-BE49-F238E27FC236}">
                  <a16:creationId xmlns:a16="http://schemas.microsoft.com/office/drawing/2014/main" id="{753F3CC3-19C7-C963-F7CD-D6ACA9298FF9}"/>
                </a:ext>
              </a:extLst>
            </xdr:cNvPr>
            <xdr:cNvGraphicFramePr/>
          </xdr:nvGraphicFramePr>
          <xdr:xfrm>
            <a:off x="21046743" y="14709474"/>
            <a:ext cx="5985329" cy="3593205"/>
          </xdr:xfrm>
          <a:graphic>
            <a:graphicData uri="http://schemas.openxmlformats.org/drawingml/2006/diagram">
              <dgm:relIds xmlns:dgm="http://schemas.openxmlformats.org/drawingml/2006/diagram" xmlns:r="http://schemas.openxmlformats.org/officeDocument/2006/relationships" r:dm="rId21" r:lo="rId22" r:qs="rId23" r:cs="rId24"/>
            </a:graphicData>
          </a:graphic>
        </xdr:graphicFrame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41508FBC-CAE5-D3D0-A9D9-EA315C21944E}"/>
                </a:ext>
              </a:extLst>
            </xdr:cNvPr>
            <xdr:cNvSpPr/>
          </xdr:nvSpPr>
          <xdr:spPr>
            <a:xfrm>
              <a:off x="21044745" y="14281209"/>
              <a:ext cx="5989320" cy="520889"/>
            </a:xfrm>
            <a:prstGeom prst="rect">
              <a:avLst/>
            </a:prstGeom>
            <a:solidFill>
              <a:srgbClr val="75DBFF"/>
            </a:solidFill>
            <a:ln w="28575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800">
                  <a:solidFill>
                    <a:sysClr val="windowText" lastClr="000000"/>
                  </a:solidFill>
                  <a:latin typeface="Bahnschrift SemiBold" panose="020B0502040204020203" pitchFamily="34" charset="0"/>
                </a:rPr>
                <a:t>My</a:t>
              </a:r>
              <a:r>
                <a:rPr lang="en-US" sz="1800" baseline="0">
                  <a:solidFill>
                    <a:sysClr val="windowText" lastClr="000000"/>
                  </a:solidFill>
                  <a:latin typeface="Bahnschrift SemiBold" panose="020B0502040204020203" pitchFamily="34" charset="0"/>
                </a:rPr>
                <a:t> </a:t>
              </a:r>
              <a:r>
                <a:rPr lang="en-US" sz="1800">
                  <a:solidFill>
                    <a:sysClr val="windowText" lastClr="000000"/>
                  </a:solidFill>
                  <a:latin typeface="Bahnschrift SemiBold" panose="020B0502040204020203" pitchFamily="34" charset="0"/>
                </a:rPr>
                <a:t>Top 3</a:t>
              </a:r>
              <a:r>
                <a:rPr lang="en-US" sz="1800" baseline="0">
                  <a:solidFill>
                    <a:sysClr val="windowText" lastClr="000000"/>
                  </a:solidFill>
                  <a:latin typeface="Bahnschrift SemiBold" panose="020B0502040204020203" pitchFamily="34" charset="0"/>
                </a:rPr>
                <a:t> New Movies</a:t>
              </a:r>
              <a:endParaRPr lang="en-US" sz="1800">
                <a:solidFill>
                  <a:sysClr val="windowText" lastClr="000000"/>
                </a:solidFill>
                <a:latin typeface="Bahnschrift SemiBold" panose="020B0502040204020203" pitchFamily="34" charset="0"/>
              </a:endParaRPr>
            </a:p>
          </xdr:txBody>
        </xdr:sp>
      </xdr:grpSp>
      <xdr:sp macro="" textlink="">
        <xdr:nvSpPr>
          <xdr:cNvPr id="2049" name="Text Box 1">
            <a:extLst>
              <a:ext uri="{FF2B5EF4-FFF2-40B4-BE49-F238E27FC236}">
                <a16:creationId xmlns:a16="http://schemas.microsoft.com/office/drawing/2014/main" id="{C38DD8E9-0335-CD70-2B83-ECBDF9E050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818947" y="15464520"/>
            <a:ext cx="1457630" cy="26839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600" b="0" i="0" u="none" strike="noStrike" baseline="0">
                <a:solidFill>
                  <a:srgbClr val="000000"/>
                </a:solidFill>
                <a:latin typeface="Bahnschrift SemiBold" panose="020B0502040204020203" pitchFamily="34" charset="0"/>
                <a:ea typeface="Calibri"/>
                <a:cs typeface="Calibri"/>
              </a:rPr>
              <a:t>9.75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:a16="http://schemas.microsoft.com/office/drawing/2014/main" id="{24BC0056-5717-492D-A908-44F36F9F8B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041070" y="15445763"/>
            <a:ext cx="491180" cy="3562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600" b="0" i="0" u="none" strike="noStrike" baseline="0">
                <a:solidFill>
                  <a:srgbClr val="000000"/>
                </a:solidFill>
                <a:latin typeface="Bahnschrift SemiBold" panose="020B0502040204020203" pitchFamily="34" charset="0"/>
                <a:ea typeface="Calibri"/>
                <a:cs typeface="Calibri"/>
              </a:rPr>
              <a:t>9.75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482490</xdr:colOff>
      <xdr:row>72</xdr:row>
      <xdr:rowOff>176770</xdr:rowOff>
    </xdr:from>
    <xdr:to>
      <xdr:col>25</xdr:col>
      <xdr:colOff>189724</xdr:colOff>
      <xdr:row>83</xdr:row>
      <xdr:rowOff>129567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78464C-182A-4360-9DB4-3451D0A4A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92831</xdr:colOff>
      <xdr:row>94</xdr:row>
      <xdr:rowOff>5230</xdr:rowOff>
    </xdr:from>
    <xdr:to>
      <xdr:col>51</xdr:col>
      <xdr:colOff>98347</xdr:colOff>
      <xdr:row>108</xdr:row>
      <xdr:rowOff>65876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633F64-A4AD-B07F-99AC-EE731993F3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136413</xdr:colOff>
      <xdr:row>75</xdr:row>
      <xdr:rowOff>134856</xdr:rowOff>
    </xdr:from>
    <xdr:to>
      <xdr:col>48</xdr:col>
      <xdr:colOff>259621</xdr:colOff>
      <xdr:row>91</xdr:row>
      <xdr:rowOff>178878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099982-4913-4969-9DFE-CAE40BF3B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185711</xdr:colOff>
      <xdr:row>86</xdr:row>
      <xdr:rowOff>53244</xdr:rowOff>
    </xdr:from>
    <xdr:to>
      <xdr:col>27</xdr:col>
      <xdr:colOff>443302</xdr:colOff>
      <xdr:row>115</xdr:row>
      <xdr:rowOff>119810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BB07AC8B-DF0D-308F-1C4E-C4F2FF5323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59361" y="16766444"/>
              <a:ext cx="10735091" cy="540691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27</xdr:col>
      <xdr:colOff>412750</xdr:colOff>
      <xdr:row>80</xdr:row>
      <xdr:rowOff>169598</xdr:rowOff>
    </xdr:from>
    <xdr:to>
      <xdr:col>35</xdr:col>
      <xdr:colOff>116416</xdr:colOff>
      <xdr:row>95</xdr:row>
      <xdr:rowOff>134673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9D4C2B8-8A3F-AF3D-D333-B1DF01C9D8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311728</xdr:colOff>
      <xdr:row>96</xdr:row>
      <xdr:rowOff>31172</xdr:rowOff>
    </xdr:from>
    <xdr:to>
      <xdr:col>34</xdr:col>
      <xdr:colOff>600364</xdr:colOff>
      <xdr:row>111</xdr:row>
      <xdr:rowOff>3463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D5D5552-9AE0-F4C2-B1E9-F5B441A991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366060</xdr:colOff>
      <xdr:row>36</xdr:row>
      <xdr:rowOff>78939</xdr:rowOff>
    </xdr:from>
    <xdr:to>
      <xdr:col>38</xdr:col>
      <xdr:colOff>348627</xdr:colOff>
      <xdr:row>50</xdr:row>
      <xdr:rowOff>33120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98C84757-7957-BB9D-176C-0460E6C447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776960" y="7152839"/>
              <a:ext cx="1551017" cy="271008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</xdr:col>
      <xdr:colOff>1213134</xdr:colOff>
      <xdr:row>88</xdr:row>
      <xdr:rowOff>161119</xdr:rowOff>
    </xdr:from>
    <xdr:to>
      <xdr:col>5</xdr:col>
      <xdr:colOff>559179</xdr:colOff>
      <xdr:row>105</xdr:row>
      <xdr:rowOff>81935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0ADCBD6-11D0-5424-F1B7-47D15A893F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8" r:lo="rId9" r:qs="rId10" r:cs="rId11"/>
        </a:graphicData>
      </a:graphic>
    </xdr:graphicFrame>
    <xdr:clientData/>
  </xdr:twoCellAnchor>
  <xdr:twoCellAnchor>
    <xdr:from>
      <xdr:col>5</xdr:col>
      <xdr:colOff>556131</xdr:colOff>
      <xdr:row>130</xdr:row>
      <xdr:rowOff>12261</xdr:rowOff>
    </xdr:from>
    <xdr:to>
      <xdr:col>11</xdr:col>
      <xdr:colOff>908103</xdr:colOff>
      <xdr:row>158</xdr:row>
      <xdr:rowOff>35651</xdr:rowOff>
    </xdr:to>
    <xdr:graphicFrame macro="">
      <xdr:nvGraphicFramePr>
        <xdr:cNvPr id="32" name="Chart 31" descr="Chart type: Scatter. Field: Tomatometer and Field: Audience appear highly correlated.&#10;&#10;Description automatically generated">
          <a:extLst>
            <a:ext uri="{FF2B5EF4-FFF2-40B4-BE49-F238E27FC236}">
              <a16:creationId xmlns:a16="http://schemas.microsoft.com/office/drawing/2014/main" id="{0F1DB408-F0A8-539A-9487-7F2923FDCB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</xdr:colOff>
      <xdr:row>130</xdr:row>
      <xdr:rowOff>22855</xdr:rowOff>
    </xdr:from>
    <xdr:to>
      <xdr:col>5</xdr:col>
      <xdr:colOff>479491</xdr:colOff>
      <xdr:row>158</xdr:row>
      <xdr:rowOff>56305</xdr:rowOff>
    </xdr:to>
    <xdr:graphicFrame macro="">
      <xdr:nvGraphicFramePr>
        <xdr:cNvPr id="33" name="Chart 32" descr="Chart type: Scatter. 'Audience' by 'Me'&#10;&#10;Description automatically generated">
          <a:extLst>
            <a:ext uri="{FF2B5EF4-FFF2-40B4-BE49-F238E27FC236}">
              <a16:creationId xmlns:a16="http://schemas.microsoft.com/office/drawing/2014/main" id="{200FB7CC-86BC-AAEE-4714-06D52DD9F9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1018390</xdr:colOff>
      <xdr:row>130</xdr:row>
      <xdr:rowOff>36677</xdr:rowOff>
    </xdr:from>
    <xdr:to>
      <xdr:col>17</xdr:col>
      <xdr:colOff>558029</xdr:colOff>
      <xdr:row>158</xdr:row>
      <xdr:rowOff>57726</xdr:rowOff>
    </xdr:to>
    <xdr:graphicFrame macro="">
      <xdr:nvGraphicFramePr>
        <xdr:cNvPr id="35" name="Chart 34" descr="Chart type: Scatter. 'Tomatometer' by 'Me'&#10;&#10;Description automatically generated">
          <a:extLst>
            <a:ext uri="{FF2B5EF4-FFF2-40B4-BE49-F238E27FC236}">
              <a16:creationId xmlns:a16="http://schemas.microsoft.com/office/drawing/2014/main" id="{1DE2A607-9EC9-D2F9-72E4-F4100F6C4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ACC3A3C-7CD9-4595-8163-3A47240BA8C3}" name="Table116" displayName="Table116" ref="Q1:W38" totalsRowShown="0" headerRowDxfId="101" dataDxfId="100">
  <autoFilter ref="Q1:W38" xr:uid="{AFF97222-1673-49A7-B08B-24E614F1CB3C}"/>
  <sortState xmlns:xlrd2="http://schemas.microsoft.com/office/spreadsheetml/2017/richdata2" ref="Q2:W38">
    <sortCondition ref="T1:T38"/>
  </sortState>
  <tableColumns count="7">
    <tableColumn id="1" xr3:uid="{1C92CFD2-CFAB-4F1C-B631-669EAC21318D}" name="#" dataDxfId="99"/>
    <tableColumn id="2" xr3:uid="{B589D153-BDCC-4DFF-8299-D2AAC528AB89}" name="Me" dataDxfId="98"/>
    <tableColumn id="3" xr3:uid="{823F359C-E0C8-4DF9-B3FF-EA0156444244}" name="New Movies" dataDxfId="97"/>
    <tableColumn id="4" xr3:uid="{D8C2E1A8-BBDE-4955-800B-C899BCD08B68}" name="Tomatometer" dataDxfId="96">
      <calculatedColumnFormula>V2/10</calculatedColumnFormula>
    </tableColumn>
    <tableColumn id="5" xr3:uid="{C78E28E2-EC07-4C29-B574-5D468F165ECA}" name="Audience" dataDxfId="95">
      <calculatedColumnFormula>W2/10</calculatedColumnFormula>
    </tableColumn>
    <tableColumn id="7" xr3:uid="{60BD1F54-7DB4-4F13-A1A6-128991366519}" name="Column6" dataDxfId="94"/>
    <tableColumn id="8" xr3:uid="{4AE0232D-9439-49B7-B81C-61F30A8A58E0}" name="Column7" dataDxfId="93"/>
  </tableColumns>
  <tableStyleInfo name="TableStyleLight8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48324C8-D2D9-44D8-8570-6A71BEE330F7}" name="Table217" displayName="Table217" ref="I1:M64" totalsRowShown="0" headerRowDxfId="92" dataDxfId="91">
  <autoFilter ref="I1:M64" xr:uid="{6A59E3AA-2609-4204-BE85-D3B8A103CDCD}"/>
  <sortState xmlns:xlrd2="http://schemas.microsoft.com/office/spreadsheetml/2017/richdata2" ref="I2:M64">
    <sortCondition descending="1" ref="L1:L64"/>
  </sortState>
  <tableColumns count="5">
    <tableColumn id="1" xr3:uid="{F249817E-56FD-4685-A17D-7B18CAAC8433}" name="#" dataDxfId="90"/>
    <tableColumn id="2" xr3:uid="{A88BC2F5-18AE-40BD-A22A-B3128240CC4B}" name="No Repeats" dataDxfId="89"/>
    <tableColumn id="3" xr3:uid="{7B090B94-B119-41AB-B68F-B457678D3629}" name="Me" dataDxfId="88"/>
    <tableColumn id="4" xr3:uid="{8A144F83-F3BB-482B-B55E-F10E6CB25E5F}" name="Tomatometer" dataDxfId="87"/>
    <tableColumn id="5" xr3:uid="{7AF9AA6A-AA9A-4F51-B8DA-0E1738F7AA6C}" name="Audience" dataDxfId="86"/>
  </tableColumns>
  <tableStyleInfo name="TableStyleLight8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F0D09F9-5DE0-4DE3-BFC1-FAD55A7DBC7C}" name="Table2818" displayName="Table2818" ref="Z1:AD70" totalsRowShown="0" headerRowDxfId="85" dataDxfId="84">
  <autoFilter ref="Z1:AD70" xr:uid="{D8B626D5-FD8C-48C2-AC69-1FA987D04B67}"/>
  <sortState xmlns:xlrd2="http://schemas.microsoft.com/office/spreadsheetml/2017/richdata2" ref="Z2:AD70">
    <sortCondition ref="Z1:Z70"/>
  </sortState>
  <tableColumns count="5">
    <tableColumn id="1" xr3:uid="{3A24E6BD-5C54-466E-9302-2B9547E54E04}" name="#" dataDxfId="83"/>
    <tableColumn id="2" xr3:uid="{CF3804B9-BD11-40A9-90E0-4086700BF916}" name="No Repeats" dataDxfId="82"/>
    <tableColumn id="3" xr3:uid="{D9A185C7-0B74-41D1-8E62-A4156DB1A15C}" name="Me" dataDxfId="81"/>
    <tableColumn id="4" xr3:uid="{3A3B6DAD-7740-497A-92AC-56EB6864F12A}" name="Tomatometer" dataDxfId="80"/>
    <tableColumn id="5" xr3:uid="{6A3DE03E-8271-46AC-A5D1-D8F511566AEF}" name="Audience" dataDxfId="79"/>
  </tableColumns>
  <tableStyleInfo name="TableStyleLight8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E0D2B97-CCFE-44E7-B85F-08EA9136A33A}" name="Table28919" displayName="Table28919" ref="A1:E70" totalsRowShown="0" headerRowDxfId="78" dataDxfId="77">
  <autoFilter ref="A1:E70" xr:uid="{07784207-88BA-4A31-BF00-7D0AC68849DC}"/>
  <sortState xmlns:xlrd2="http://schemas.microsoft.com/office/spreadsheetml/2017/richdata2" ref="A2:E70">
    <sortCondition descending="1" ref="E1:E70"/>
  </sortState>
  <tableColumns count="5">
    <tableColumn id="1" xr3:uid="{0EA7DA52-6BAA-4B82-87FF-E1217FC48BCF}" name="#" dataDxfId="76"/>
    <tableColumn id="2" xr3:uid="{AC7D0FA5-2856-488B-82E8-93A1417F5FB4}" name="No Repeats" dataDxfId="75"/>
    <tableColumn id="3" xr3:uid="{FE24C733-F700-4FC7-8494-9D7FA1DCA203}" name="Me" dataDxfId="74"/>
    <tableColumn id="4" xr3:uid="{9ABC8F11-F027-49D4-A19D-9432CEDBCA95}" name="Tomatometer" dataDxfId="73"/>
    <tableColumn id="5" xr3:uid="{5129B268-52DD-46C3-A2E9-92A03E48ABB9}" name="Audience" dataDxfId="72"/>
  </tableColumns>
  <tableStyleInfo name="TableStyleLight8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F97222-1673-49A7-B08B-24E614F1CB3C}" name="Table1" displayName="Table1" ref="P1:V39" totalsRowShown="0" headerRowDxfId="71" dataDxfId="70">
  <autoFilter ref="P1:V39" xr:uid="{AFF97222-1673-49A7-B08B-24E614F1CB3C}"/>
  <sortState xmlns:xlrd2="http://schemas.microsoft.com/office/spreadsheetml/2017/richdata2" ref="P2:V39">
    <sortCondition ref="T1:T39"/>
  </sortState>
  <tableColumns count="7">
    <tableColumn id="1" xr3:uid="{65045CAB-0A30-4D4F-9F7E-35E86C1D0550}" name="#" dataDxfId="69"/>
    <tableColumn id="2" xr3:uid="{8729D6A6-FAAD-409E-A781-BDF5C4869FF3}" name="Me" dataDxfId="68"/>
    <tableColumn id="3" xr3:uid="{88384842-135D-4355-905B-21C92356D390}" name="New Movies" dataDxfId="67"/>
    <tableColumn id="4" xr3:uid="{61858E6C-7643-48AC-A07F-01CBB85D5DBF}" name="Tomatometer" dataDxfId="66"/>
    <tableColumn id="5" xr3:uid="{0D89B38E-0D03-46D3-AD75-68D663207EC1}" name="Audience" dataDxfId="65"/>
    <tableColumn id="7" xr3:uid="{C56995FD-DCE7-4DCA-B872-A02D098133F2}" name="Column6" dataDxfId="64"/>
    <tableColumn id="8" xr3:uid="{63C81772-F400-4C61-9B32-016736B5B35B}" name="Column7" dataDxfId="63"/>
  </tableColumns>
  <tableStyleInfo name="TableStyleLight8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59E3AA-2609-4204-BE85-D3B8A103CDCD}" name="Table2" displayName="Table2" ref="G1:K66" totalsRowShown="0" headerRowDxfId="62" dataDxfId="61">
  <autoFilter ref="G1:K66" xr:uid="{6A59E3AA-2609-4204-BE85-D3B8A103CDCD}"/>
  <sortState xmlns:xlrd2="http://schemas.microsoft.com/office/spreadsheetml/2017/richdata2" ref="G2:K66">
    <sortCondition descending="1" ref="J1:J66"/>
  </sortState>
  <tableColumns count="5">
    <tableColumn id="1" xr3:uid="{52201242-FBD5-41CD-9674-BC826FEAA684}" name="#" dataDxfId="60"/>
    <tableColumn id="2" xr3:uid="{035CE250-B464-4DB3-8968-C7FD24AA22B4}" name="No Repeats" dataDxfId="59"/>
    <tableColumn id="3" xr3:uid="{2F74F852-5527-47F0-8C2D-7B166A45DE90}" name="Me" dataDxfId="58"/>
    <tableColumn id="4" xr3:uid="{A9642F98-90B0-4059-8A50-6E264402C680}" name="Tomatometer" dataDxfId="57"/>
    <tableColumn id="5" xr3:uid="{3DBB3DBE-CF63-487A-A219-44162954F051}" name="Audience" dataDxfId="56"/>
  </tableColumns>
  <tableStyleInfo name="TableStyleLight8" showFirstColumn="0" showLastColumn="0" showRowStripes="1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7784207-88BA-4A31-BF00-7D0AC68849DC}" name="Table289" displayName="Table289" ref="A1:E72" totalsRowShown="0" headerRowDxfId="55" dataDxfId="54">
  <autoFilter ref="A1:E72" xr:uid="{07784207-88BA-4A31-BF00-7D0AC68849DC}"/>
  <sortState xmlns:xlrd2="http://schemas.microsoft.com/office/spreadsheetml/2017/richdata2" ref="A2:E72">
    <sortCondition descending="1" ref="C1:C72"/>
  </sortState>
  <tableColumns count="5">
    <tableColumn id="1" xr3:uid="{3D9A0E5B-2C39-4635-B07C-B93B588E3395}" name="#" dataDxfId="53"/>
    <tableColumn id="2" xr3:uid="{CC85231D-DBD6-41BE-BF68-526248C03EF2}" name="No Repeats" dataDxfId="52"/>
    <tableColumn id="3" xr3:uid="{743F96A3-E958-43B3-816F-84CF7C4E963A}" name="Me" dataDxfId="51"/>
    <tableColumn id="4" xr3:uid="{E1AFC85D-6D49-47DD-A5CF-D0A0BD20DE1D}" name="Tomatometer" dataDxfId="50"/>
    <tableColumn id="5" xr3:uid="{88E3B686-A4A4-4272-91DB-816C091753DF}" name="Audience" dataDxfId="49"/>
  </tableColumns>
  <tableStyleInfo name="TableStyleLight8" showFirstColumn="0" showLastColumn="0" showRowStripes="1" showColumnStripes="1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95418D9-D847-4038-AE69-79B071C84628}" name="Table5" displayName="Table5" ref="B76:E79" headerRowCount="0" totalsRowShown="0" headerRowDxfId="48" dataDxfId="47" tableBorderDxfId="46" totalsRowBorderDxfId="45">
  <tableColumns count="4">
    <tableColumn id="1" xr3:uid="{1E3EDCC0-28A9-4F8D-BF64-C95656A727E6}" name="Column1" headerRowDxfId="44" dataDxfId="43"/>
    <tableColumn id="2" xr3:uid="{F863A785-9E3C-4859-AFB1-8909041B44D5}" name="Column2" headerRowDxfId="42" dataDxfId="41"/>
    <tableColumn id="3" xr3:uid="{2D3CB59F-D3B0-4683-9CA3-2A6C9AC6B1DE}" name="Column3" headerRowDxfId="40" dataDxfId="39"/>
    <tableColumn id="4" xr3:uid="{6C0E3BA2-88C3-438F-9967-397FFAAB330F}" name="Column4" headerRowDxfId="38" dataDxfId="37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BFCF4C2-F4E9-4E61-A881-F2231216C58D}" name="Table221" displayName="Table221" ref="G1:N66" totalsRowShown="0" headerRowDxfId="36" dataDxfId="35">
  <autoFilter ref="G1:N66" xr:uid="{6BFCF4C2-F4E9-4E61-A881-F2231216C58D}"/>
  <sortState xmlns:xlrd2="http://schemas.microsoft.com/office/spreadsheetml/2017/richdata2" ref="G2:N66">
    <sortCondition descending="1" ref="I1:I66"/>
  </sortState>
  <tableColumns count="8">
    <tableColumn id="1" xr3:uid="{36F39CF3-244D-4BFC-B35A-69A4042DA893}" name="#" dataDxfId="34"/>
    <tableColumn id="2" xr3:uid="{3E239AFA-4907-4E51-96FC-A611DA0F7B5A}" name="No Repeats" dataDxfId="33"/>
    <tableColumn id="3" xr3:uid="{051ED63D-57C3-4710-A4C1-CFB5D75C25B8}" name="Me" dataDxfId="32"/>
    <tableColumn id="4" xr3:uid="{4938125E-4FC4-49FE-BF41-CD917CBC6875}" name="Tomatometer" dataDxfId="31"/>
    <tableColumn id="5" xr3:uid="{2A7CB3D3-8A85-47E0-ABE1-F6D19FADC291}" name="Audience" dataDxfId="30"/>
    <tableColumn id="7" xr3:uid="{2A00FC98-F70A-459B-90E0-36276B666243}" name="Tomato Diff" dataDxfId="29">
      <calculatedColumnFormula>ABS(Table221[[#This Row],[Me]]-Table221[[#This Row],[Tomatometer]])</calculatedColumnFormula>
    </tableColumn>
    <tableColumn id="10" xr3:uid="{AD06639A-2481-475E-BAF9-5B6A31797FAC}" name="Audience diff" dataDxfId="28">
      <calculatedColumnFormula>ABS(Table221[[#This Row],[Me]]-Table221[[#This Row],[Audience]])</calculatedColumnFormula>
    </tableColumn>
    <tableColumn id="11" xr3:uid="{BB149EB7-ABE6-4B75-B1D6-385F979DFE95}" name="range" dataDxfId="27">
      <calculatedColumnFormula>MAX(Table221[[#This Row],[Me]:[Audience]])-MIN(Table221[[#This Row],[Me]:[Audience]])</calculatedColumnFormula>
    </tableColumn>
  </tableColumns>
  <tableStyleInfo name="TableStyleLight8" showFirstColumn="0" showLastColumn="0" showRowStripes="1" showColumnStripes="1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07E3E80-3BE7-4C84-A792-D3EEEC5254A6}" name="Table22" displayName="Table22" ref="X5:AF70" totalsRowShown="0">
  <autoFilter ref="X5:AF70" xr:uid="{107E3E80-3BE7-4C84-A792-D3EEEC5254A6}"/>
  <sortState xmlns:xlrd2="http://schemas.microsoft.com/office/spreadsheetml/2017/richdata2" ref="X6:AF70">
    <sortCondition descending="1" ref="X5:X70"/>
  </sortState>
  <tableColumns count="9">
    <tableColumn id="14" xr3:uid="{C1EDF176-3345-41AF-A48F-C07C07F80B6D}" name="Column9" dataDxfId="26"/>
    <tableColumn id="13" xr3:uid="{DDC689CC-B9FE-43FE-9F1F-9548D71FBD65}" name="#" dataDxfId="25"/>
    <tableColumn id="1" xr3:uid="{DACFFAC7-221B-46F0-A84B-2A16BC34AB1C}" name="Column1" dataDxfId="24"/>
    <tableColumn id="2" xr3:uid="{3A927E57-691F-42C6-BE01-6C299433D7EB}" name="Column2"/>
    <tableColumn id="3" xr3:uid="{E53F8B11-F80D-4F78-913A-B3EEE7C0A654}" name="Column3"/>
    <tableColumn id="4" xr3:uid="{DB850841-72C2-43FA-8A6A-A0B77F5AD78E}" name="Column4"/>
    <tableColumn id="5" xr3:uid="{44AE66AC-F35F-457E-831C-A4BE3CE7A0A5}" name="Column5"/>
    <tableColumn id="6" xr3:uid="{30B9FEDF-B5CC-4209-82D8-834C31E63E2C}" name="Column6"/>
    <tableColumn id="7" xr3:uid="{BC818C5E-904B-4253-BBC0-B8DD965EF709}" name="Column7" dataDxfId="2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6CDECB-62CA-4980-8912-14E17E59C576}" name="Table2894" displayName="Table2894" ref="A1:E72" totalsRowShown="0" headerRowDxfId="22" dataDxfId="21">
  <autoFilter ref="A1:E72" xr:uid="{AA6CDECB-62CA-4980-8912-14E17E59C576}"/>
  <sortState xmlns:xlrd2="http://schemas.microsoft.com/office/spreadsheetml/2017/richdata2" ref="A2:E72">
    <sortCondition descending="1" ref="C1:C72"/>
  </sortState>
  <tableColumns count="5">
    <tableColumn id="1" xr3:uid="{43AC730C-C021-42E3-8FF0-33DEA2CC06CA}" name="#" dataDxfId="20"/>
    <tableColumn id="2" xr3:uid="{FB5510FA-50AE-43DA-9A0E-71F896EF7567}" name="No Repeats" dataDxfId="19"/>
    <tableColumn id="3" xr3:uid="{68093BE1-7924-43AE-A0D7-B7EC53774658}" name="Me" dataDxfId="18"/>
    <tableColumn id="4" xr3:uid="{638A2C50-0E89-4914-A97E-0F36648F7531}" name="Tomatometer" dataDxfId="17"/>
    <tableColumn id="5" xr3:uid="{24931AE0-C62E-4081-89C0-7E364E180C45}" name="Audience" dataDxfId="16"/>
  </tableColumns>
  <tableStyleInfo name="TableStyleLight8" showFirstColumn="0" showLastColumn="0" showRowStripes="1" showColumnStripes="1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0FC3689-9BA4-40FE-808A-1C452CE9EA4F}" name="Table15" displayName="Table15" ref="P1:V39" totalsRowShown="0" headerRowDxfId="15" dataDxfId="14">
  <autoFilter ref="P1:V39" xr:uid="{70FC3689-9BA4-40FE-808A-1C452CE9EA4F}"/>
  <sortState xmlns:xlrd2="http://schemas.microsoft.com/office/spreadsheetml/2017/richdata2" ref="P2:V39">
    <sortCondition descending="1" ref="R1:R39"/>
  </sortState>
  <tableColumns count="7">
    <tableColumn id="1" xr3:uid="{1FB24499-618A-44AC-BFA5-F2D06F91A665}" name="#" dataDxfId="13"/>
    <tableColumn id="2" xr3:uid="{370FDCAB-7DD9-4E94-9F93-51BD51FFDFA8}" name="Me" dataDxfId="12"/>
    <tableColumn id="3" xr3:uid="{6472A492-6B6E-4960-9C2B-5A5737B7245A}" name="New Movies" dataDxfId="11"/>
    <tableColumn id="4" xr3:uid="{E6E46709-E40B-4F7D-8C8A-0AB3AC19AD30}" name="Tomatometer" dataDxfId="10"/>
    <tableColumn id="5" xr3:uid="{6C48D70D-9299-4B4E-80C6-2B0AC24C20C2}" name="Audience" dataDxfId="9"/>
    <tableColumn id="7" xr3:uid="{B8BFF3D2-7002-482C-8D60-E9E8D817C999}" name="Column6" dataDxfId="8"/>
    <tableColumn id="8" xr3:uid="{7B323215-D965-47C5-8E74-F9D647AEB6FD}" name="Column7" dataDxfId="7"/>
  </tableColumns>
  <tableStyleInfo name="TableStyleLight8" showFirstColumn="0" showLastColumn="0" showRowStripes="1" showColumnStripes="1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EBEF28-3676-48C1-9306-B85BC3D05397}" name="Table6" displayName="Table6" ref="A1:F1048576" totalsRowShown="0" dataDxfId="6">
  <autoFilter ref="A1:F1048576" xr:uid="{33EBEF28-3676-48C1-9306-B85BC3D05397}"/>
  <tableColumns count="6">
    <tableColumn id="1" xr3:uid="{B33DDFF8-4B94-45BF-A523-7F27B47B8CE5}" name="#" dataDxfId="5"/>
    <tableColumn id="2" xr3:uid="{4E68F25E-6E74-4B25-811B-17709F823ED8}" name="Movie" dataDxfId="4"/>
    <tableColumn id="3" xr3:uid="{03B64BD8-3035-4DC8-960B-97029EB2A1A7}" name="/10" dataDxfId="3"/>
    <tableColumn id="4" xr3:uid="{9AB414BD-75E0-4A52-9BA3-1CDC19CFB833}" name="Column1" dataDxfId="2"/>
    <tableColumn id="5" xr3:uid="{595310B5-24E8-4C28-BC2B-949941010193}" name="Tomato" dataDxfId="1"/>
    <tableColumn id="6" xr3:uid="{25AF2BD3-ACE2-43CE-8D50-E88399001EEA}" name="Audien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045C-9773-4EFB-8992-4ABFF34572AE}">
  <dimension ref="A1:AG94"/>
  <sheetViews>
    <sheetView topLeftCell="R1" zoomScale="32" zoomScaleNormal="40" workbookViewId="0">
      <selection activeCell="U63" sqref="U63"/>
    </sheetView>
  </sheetViews>
  <sheetFormatPr defaultRowHeight="14.5" x14ac:dyDescent="0.35"/>
  <cols>
    <col min="1" max="1" width="9.1796875" bestFit="1" customWidth="1"/>
    <col min="2" max="2" width="37.36328125" bestFit="1" customWidth="1"/>
    <col min="3" max="3" width="14.08984375" bestFit="1" customWidth="1"/>
    <col min="4" max="4" width="23.54296875" bestFit="1" customWidth="1"/>
    <col min="5" max="5" width="18.26953125" bestFit="1" customWidth="1"/>
    <col min="6" max="7" width="15.90625" style="16" bestFit="1" customWidth="1"/>
    <col min="8" max="8" width="25.90625" customWidth="1"/>
    <col min="9" max="9" width="5.7265625" bestFit="1" customWidth="1"/>
    <col min="10" max="10" width="33.6328125" bestFit="1" customWidth="1"/>
    <col min="12" max="12" width="12.90625" customWidth="1"/>
    <col min="14" max="15" width="0" hidden="1" customWidth="1"/>
    <col min="17" max="17" width="5.7265625" bestFit="1" customWidth="1"/>
    <col min="18" max="18" width="26.81640625" style="16" bestFit="1" customWidth="1"/>
    <col min="19" max="21" width="13.1796875" style="23" customWidth="1"/>
    <col min="22" max="22" width="11.453125" style="16" hidden="1" customWidth="1"/>
    <col min="23" max="23" width="15.81640625" style="16" hidden="1" customWidth="1"/>
    <col min="24" max="25" width="8.7265625" style="16"/>
    <col min="26" max="26" width="9.1796875" bestFit="1" customWidth="1"/>
    <col min="27" max="27" width="37.36328125" bestFit="1" customWidth="1"/>
    <col min="28" max="28" width="14.08984375" bestFit="1" customWidth="1"/>
    <col min="29" max="29" width="23.54296875" bestFit="1" customWidth="1"/>
    <col min="30" max="30" width="18.26953125" bestFit="1" customWidth="1"/>
    <col min="31" max="32" width="10.08984375" bestFit="1" customWidth="1"/>
    <col min="34" max="16384" width="8.7265625" style="16"/>
  </cols>
  <sheetData>
    <row r="1" spans="1:33" ht="14" x14ac:dyDescent="0.3">
      <c r="A1" s="22" t="s">
        <v>29</v>
      </c>
      <c r="B1" s="16" t="s">
        <v>94</v>
      </c>
      <c r="C1" s="23" t="s">
        <v>89</v>
      </c>
      <c r="D1" s="23" t="s">
        <v>93</v>
      </c>
      <c r="E1" s="23" t="s">
        <v>63</v>
      </c>
      <c r="H1" s="16"/>
      <c r="I1" s="22" t="s">
        <v>29</v>
      </c>
      <c r="J1" s="16" t="s">
        <v>94</v>
      </c>
      <c r="K1" s="23" t="s">
        <v>89</v>
      </c>
      <c r="L1" s="23" t="s">
        <v>93</v>
      </c>
      <c r="M1" s="23" t="s">
        <v>63</v>
      </c>
      <c r="N1" s="16" t="s">
        <v>87</v>
      </c>
      <c r="O1" s="16" t="s">
        <v>88</v>
      </c>
      <c r="P1" s="16"/>
      <c r="Q1" s="21" t="s">
        <v>29</v>
      </c>
      <c r="R1" s="20" t="s">
        <v>89</v>
      </c>
      <c r="S1" s="25" t="s">
        <v>95</v>
      </c>
      <c r="T1" s="25" t="s">
        <v>93</v>
      </c>
      <c r="U1" s="25" t="s">
        <v>63</v>
      </c>
      <c r="V1" s="17" t="s">
        <v>87</v>
      </c>
      <c r="W1" s="17" t="s">
        <v>88</v>
      </c>
      <c r="Z1" s="22" t="s">
        <v>29</v>
      </c>
      <c r="AA1" s="16" t="s">
        <v>94</v>
      </c>
      <c r="AB1" s="23" t="s">
        <v>89</v>
      </c>
      <c r="AC1" s="23" t="s">
        <v>93</v>
      </c>
      <c r="AD1" s="23" t="s">
        <v>63</v>
      </c>
      <c r="AE1" s="16"/>
      <c r="AF1" s="16"/>
      <c r="AG1" s="16"/>
    </row>
    <row r="2" spans="1:33" ht="15" x14ac:dyDescent="0.3">
      <c r="A2" s="1">
        <v>43</v>
      </c>
      <c r="B2" s="1" t="s">
        <v>45</v>
      </c>
      <c r="C2" s="1">
        <v>3</v>
      </c>
      <c r="D2" s="24">
        <v>3.5</v>
      </c>
      <c r="E2" s="24">
        <v>9.6</v>
      </c>
      <c r="F2" s="7"/>
      <c r="G2" s="7"/>
      <c r="H2" s="16"/>
      <c r="I2" s="1">
        <v>22</v>
      </c>
      <c r="J2" s="1" t="s">
        <v>23</v>
      </c>
      <c r="K2" s="1">
        <v>7</v>
      </c>
      <c r="L2" s="24">
        <v>9.5</v>
      </c>
      <c r="M2" s="24">
        <v>8.4</v>
      </c>
      <c r="N2" s="7">
        <v>94</v>
      </c>
      <c r="O2" s="7">
        <v>86</v>
      </c>
      <c r="P2" s="16"/>
      <c r="Q2" s="1">
        <v>2</v>
      </c>
      <c r="R2" s="1" t="s">
        <v>3</v>
      </c>
      <c r="S2" s="1">
        <v>9.75</v>
      </c>
      <c r="T2" s="24">
        <f t="shared" ref="T2:T38" si="0">V2/10</f>
        <v>1.7</v>
      </c>
      <c r="U2" s="24">
        <f t="shared" ref="U2:U38" si="1">W2/10</f>
        <v>7.1</v>
      </c>
      <c r="V2" s="7">
        <v>17</v>
      </c>
      <c r="W2" s="7">
        <v>71</v>
      </c>
      <c r="Z2" s="1">
        <v>1</v>
      </c>
      <c r="AA2" s="1" t="s">
        <v>2</v>
      </c>
      <c r="AB2" s="1">
        <v>7.5</v>
      </c>
      <c r="AC2" s="24">
        <v>4.0999999999999996</v>
      </c>
      <c r="AD2" s="24">
        <v>6.7</v>
      </c>
      <c r="AE2" s="7"/>
      <c r="AF2" s="7"/>
      <c r="AG2" s="16"/>
    </row>
    <row r="3" spans="1:33" ht="15" x14ac:dyDescent="0.3">
      <c r="A3" s="1">
        <v>28</v>
      </c>
      <c r="B3" s="1" t="s">
        <v>28</v>
      </c>
      <c r="C3" s="1">
        <v>5.5</v>
      </c>
      <c r="D3" s="24">
        <v>9.5</v>
      </c>
      <c r="E3" s="24">
        <v>9.4</v>
      </c>
      <c r="F3" s="7"/>
      <c r="G3" s="7"/>
      <c r="H3" s="16"/>
      <c r="I3" s="1">
        <v>28</v>
      </c>
      <c r="J3" s="1" t="s">
        <v>28</v>
      </c>
      <c r="K3" s="1">
        <v>5.5</v>
      </c>
      <c r="L3" s="24">
        <v>9.5</v>
      </c>
      <c r="M3" s="24">
        <v>9.4</v>
      </c>
      <c r="N3" s="7">
        <v>82</v>
      </c>
      <c r="O3" s="7">
        <v>83</v>
      </c>
      <c r="P3" s="16"/>
      <c r="Q3" s="1">
        <v>49</v>
      </c>
      <c r="R3" s="1" t="s">
        <v>50</v>
      </c>
      <c r="S3" s="1">
        <v>6</v>
      </c>
      <c r="T3" s="24">
        <f t="shared" si="0"/>
        <v>3.2</v>
      </c>
      <c r="U3" s="24">
        <f t="shared" si="1"/>
        <v>6.3</v>
      </c>
      <c r="V3" s="7">
        <v>32</v>
      </c>
      <c r="W3" s="7">
        <v>63</v>
      </c>
      <c r="Z3" s="1">
        <v>2</v>
      </c>
      <c r="AA3" s="1" t="s">
        <v>3</v>
      </c>
      <c r="AB3" s="1">
        <v>9.75</v>
      </c>
      <c r="AC3" s="24">
        <v>1.7</v>
      </c>
      <c r="AD3" s="24">
        <v>7.1</v>
      </c>
      <c r="AE3" s="7"/>
      <c r="AF3" s="7"/>
      <c r="AG3" s="16"/>
    </row>
    <row r="4" spans="1:33" ht="15" x14ac:dyDescent="0.3">
      <c r="A4" s="6">
        <v>31</v>
      </c>
      <c r="B4" s="7" t="s">
        <v>34</v>
      </c>
      <c r="C4" s="1">
        <v>6</v>
      </c>
      <c r="D4" s="24">
        <v>9.5</v>
      </c>
      <c r="E4" s="24">
        <v>9.4</v>
      </c>
      <c r="F4" s="7"/>
      <c r="G4" s="7"/>
      <c r="H4" s="16"/>
      <c r="I4" s="1">
        <v>18</v>
      </c>
      <c r="J4" s="1" t="s">
        <v>19</v>
      </c>
      <c r="K4" s="1">
        <v>10</v>
      </c>
      <c r="L4" s="24">
        <v>9.4</v>
      </c>
      <c r="M4" s="24">
        <v>8.6</v>
      </c>
      <c r="N4" s="7">
        <v>17</v>
      </c>
      <c r="O4" s="7">
        <v>71</v>
      </c>
      <c r="P4" s="16"/>
      <c r="Q4" s="1">
        <v>6</v>
      </c>
      <c r="R4" s="1" t="s">
        <v>7</v>
      </c>
      <c r="S4" s="1">
        <v>8</v>
      </c>
      <c r="T4" s="24">
        <f t="shared" si="0"/>
        <v>3.8</v>
      </c>
      <c r="U4" s="24">
        <f t="shared" si="1"/>
        <v>7.4</v>
      </c>
      <c r="V4" s="7">
        <v>38</v>
      </c>
      <c r="W4" s="7">
        <v>74</v>
      </c>
      <c r="Z4" s="1">
        <v>3</v>
      </c>
      <c r="AA4" s="1" t="s">
        <v>4</v>
      </c>
      <c r="AB4" s="1">
        <v>7.5</v>
      </c>
      <c r="AC4" s="24">
        <v>7.8</v>
      </c>
      <c r="AD4" s="24">
        <v>8</v>
      </c>
      <c r="AE4" s="7"/>
      <c r="AF4" s="7"/>
      <c r="AG4" s="16"/>
    </row>
    <row r="5" spans="1:33" ht="15" x14ac:dyDescent="0.3">
      <c r="A5" s="1">
        <v>47</v>
      </c>
      <c r="B5" s="1" t="s">
        <v>48</v>
      </c>
      <c r="C5" s="1">
        <v>7</v>
      </c>
      <c r="D5" s="24">
        <v>9.4</v>
      </c>
      <c r="E5" s="24">
        <v>9.4</v>
      </c>
      <c r="F5" s="7"/>
      <c r="G5" s="7"/>
      <c r="H5" s="16"/>
      <c r="I5" s="1">
        <v>47</v>
      </c>
      <c r="J5" s="1" t="s">
        <v>48</v>
      </c>
      <c r="K5" s="1">
        <v>7</v>
      </c>
      <c r="L5" s="24">
        <v>9.4</v>
      </c>
      <c r="M5" s="24">
        <v>9.4</v>
      </c>
      <c r="N5" s="16">
        <v>91</v>
      </c>
      <c r="O5" s="16">
        <v>91</v>
      </c>
      <c r="P5" s="16"/>
      <c r="Q5" s="1">
        <v>1</v>
      </c>
      <c r="R5" s="1" t="s">
        <v>2</v>
      </c>
      <c r="S5" s="1">
        <v>7.5</v>
      </c>
      <c r="T5" s="24">
        <f t="shared" si="0"/>
        <v>4.0999999999999996</v>
      </c>
      <c r="U5" s="24">
        <f t="shared" si="1"/>
        <v>6.7</v>
      </c>
      <c r="V5" s="7">
        <v>41</v>
      </c>
      <c r="W5" s="7">
        <v>67</v>
      </c>
      <c r="Z5" s="1">
        <v>4</v>
      </c>
      <c r="AA5" s="1" t="s">
        <v>5</v>
      </c>
      <c r="AB5" s="1">
        <v>3.5</v>
      </c>
      <c r="AC5" s="24">
        <v>9.1</v>
      </c>
      <c r="AD5" s="24">
        <v>8.1</v>
      </c>
      <c r="AE5" s="16"/>
      <c r="AF5" s="16"/>
      <c r="AG5" s="16"/>
    </row>
    <row r="6" spans="1:33" ht="15" x14ac:dyDescent="0.3">
      <c r="A6" s="1">
        <v>62</v>
      </c>
      <c r="B6" s="7" t="s">
        <v>67</v>
      </c>
      <c r="C6" s="1">
        <v>9.75</v>
      </c>
      <c r="D6" s="24">
        <v>9.1</v>
      </c>
      <c r="E6" s="24">
        <v>9.1</v>
      </c>
      <c r="F6" s="7"/>
      <c r="G6" s="7"/>
      <c r="H6" s="16"/>
      <c r="I6" s="1">
        <v>60</v>
      </c>
      <c r="J6" s="1" t="s">
        <v>66</v>
      </c>
      <c r="K6" s="1">
        <v>8.25</v>
      </c>
      <c r="L6" s="24">
        <v>9.4</v>
      </c>
      <c r="M6" s="24">
        <v>8.9</v>
      </c>
      <c r="N6" s="7">
        <v>84</v>
      </c>
      <c r="O6" s="7">
        <v>81</v>
      </c>
      <c r="P6" s="16"/>
      <c r="Q6" s="1">
        <v>36</v>
      </c>
      <c r="R6" s="6" t="s">
        <v>38</v>
      </c>
      <c r="S6" s="1">
        <v>9</v>
      </c>
      <c r="T6" s="24">
        <f t="shared" si="0"/>
        <v>4.2</v>
      </c>
      <c r="U6" s="24">
        <f t="shared" si="1"/>
        <v>6.8</v>
      </c>
      <c r="V6" s="7">
        <v>42</v>
      </c>
      <c r="W6" s="7">
        <v>68</v>
      </c>
      <c r="Z6" s="1">
        <v>5</v>
      </c>
      <c r="AA6" s="1" t="s">
        <v>6</v>
      </c>
      <c r="AB6" s="1">
        <v>8</v>
      </c>
      <c r="AC6" s="24">
        <v>5.7</v>
      </c>
      <c r="AD6" s="24">
        <v>7.5</v>
      </c>
      <c r="AE6" s="7"/>
      <c r="AF6" s="7"/>
      <c r="AG6" s="16"/>
    </row>
    <row r="7" spans="1:33" ht="15" x14ac:dyDescent="0.3">
      <c r="A7" s="1">
        <v>66</v>
      </c>
      <c r="B7" s="7" t="s">
        <v>70</v>
      </c>
      <c r="C7" s="1">
        <v>8.5</v>
      </c>
      <c r="D7" s="24">
        <v>8.3000000000000007</v>
      </c>
      <c r="E7" s="24">
        <v>9.1</v>
      </c>
      <c r="F7" s="7"/>
      <c r="G7" s="7"/>
      <c r="H7" s="16"/>
      <c r="I7" s="1">
        <v>7</v>
      </c>
      <c r="J7" s="1" t="s">
        <v>8</v>
      </c>
      <c r="K7" s="1">
        <v>7.25</v>
      </c>
      <c r="L7" s="24">
        <v>9.3000000000000007</v>
      </c>
      <c r="M7" s="24">
        <v>8</v>
      </c>
      <c r="N7" s="7">
        <v>90</v>
      </c>
      <c r="O7" s="7">
        <v>89</v>
      </c>
      <c r="P7" s="16"/>
      <c r="Q7" s="1">
        <v>26</v>
      </c>
      <c r="R7" s="1" t="s">
        <v>27</v>
      </c>
      <c r="S7" s="1">
        <v>7.25</v>
      </c>
      <c r="T7" s="24">
        <f t="shared" si="0"/>
        <v>4.2</v>
      </c>
      <c r="U7" s="24">
        <f t="shared" si="1"/>
        <v>7.5</v>
      </c>
      <c r="V7" s="7">
        <v>42</v>
      </c>
      <c r="W7" s="7">
        <v>75</v>
      </c>
      <c r="Z7" s="1">
        <v>6</v>
      </c>
      <c r="AA7" s="1" t="s">
        <v>7</v>
      </c>
      <c r="AB7" s="1">
        <v>8</v>
      </c>
      <c r="AC7" s="24">
        <v>3.8</v>
      </c>
      <c r="AD7" s="24">
        <v>7.4</v>
      </c>
      <c r="AE7" s="7"/>
      <c r="AF7" s="7"/>
      <c r="AG7" s="16"/>
    </row>
    <row r="8" spans="1:33" ht="15" x14ac:dyDescent="0.3">
      <c r="A8" s="1">
        <v>56</v>
      </c>
      <c r="B8" s="1" t="s">
        <v>64</v>
      </c>
      <c r="C8" s="1">
        <v>6.75</v>
      </c>
      <c r="D8" s="24">
        <v>6.6</v>
      </c>
      <c r="E8" s="24">
        <v>9</v>
      </c>
      <c r="F8" s="7"/>
      <c r="G8" s="7"/>
      <c r="H8" s="16"/>
      <c r="I8" s="1">
        <v>55</v>
      </c>
      <c r="J8" s="1" t="s">
        <v>59</v>
      </c>
      <c r="K8" s="1">
        <v>9</v>
      </c>
      <c r="L8" s="24">
        <v>9.3000000000000007</v>
      </c>
      <c r="M8" s="24">
        <v>8.3000000000000007</v>
      </c>
      <c r="N8" s="7">
        <v>70</v>
      </c>
      <c r="O8" s="7">
        <v>71</v>
      </c>
      <c r="P8" s="16"/>
      <c r="Q8" s="1">
        <v>61</v>
      </c>
      <c r="R8" s="1" t="s">
        <v>73</v>
      </c>
      <c r="S8" s="1">
        <v>5.25</v>
      </c>
      <c r="T8" s="24">
        <f t="shared" si="0"/>
        <v>4.3</v>
      </c>
      <c r="U8" s="24">
        <f t="shared" si="1"/>
        <v>5</v>
      </c>
      <c r="V8" s="16">
        <v>43</v>
      </c>
      <c r="W8" s="16">
        <v>50</v>
      </c>
      <c r="Z8" s="1">
        <v>7</v>
      </c>
      <c r="AA8" s="1" t="s">
        <v>8</v>
      </c>
      <c r="AB8" s="1">
        <v>7.25</v>
      </c>
      <c r="AC8" s="24">
        <v>9.3000000000000007</v>
      </c>
      <c r="AD8" s="24">
        <v>8</v>
      </c>
      <c r="AE8" s="7"/>
      <c r="AF8" s="7"/>
      <c r="AG8" s="16"/>
    </row>
    <row r="9" spans="1:33" ht="15" x14ac:dyDescent="0.3">
      <c r="A9" s="1">
        <v>9</v>
      </c>
      <c r="B9" s="1" t="s">
        <v>10</v>
      </c>
      <c r="C9" s="1">
        <v>9.5</v>
      </c>
      <c r="D9" s="24">
        <v>9</v>
      </c>
      <c r="E9" s="24">
        <v>8.9</v>
      </c>
      <c r="F9" s="7"/>
      <c r="G9" s="7"/>
      <c r="H9" s="16"/>
      <c r="I9" s="1">
        <v>21</v>
      </c>
      <c r="J9" s="1" t="s">
        <v>22</v>
      </c>
      <c r="K9" s="1">
        <v>7.5</v>
      </c>
      <c r="L9" s="24">
        <v>9.1999999999999993</v>
      </c>
      <c r="M9" s="24">
        <v>7.4</v>
      </c>
      <c r="N9" s="7">
        <v>70</v>
      </c>
      <c r="O9" s="7">
        <v>66</v>
      </c>
      <c r="P9" s="16"/>
      <c r="Q9" s="1">
        <v>48</v>
      </c>
      <c r="R9" s="1" t="s">
        <v>49</v>
      </c>
      <c r="S9" s="1">
        <v>6.75</v>
      </c>
      <c r="T9" s="24">
        <f t="shared" si="0"/>
        <v>4.4000000000000004</v>
      </c>
      <c r="U9" s="24">
        <f t="shared" si="1"/>
        <v>6</v>
      </c>
      <c r="V9" s="7">
        <v>44</v>
      </c>
      <c r="W9" s="7">
        <v>60</v>
      </c>
      <c r="Z9" s="1">
        <v>8</v>
      </c>
      <c r="AA9" s="1" t="s">
        <v>9</v>
      </c>
      <c r="AB9" s="1">
        <v>9.5</v>
      </c>
      <c r="AC9" s="24">
        <v>8.4</v>
      </c>
      <c r="AD9" s="24">
        <v>8.1</v>
      </c>
      <c r="AE9" s="7"/>
      <c r="AF9" s="7"/>
      <c r="AG9" s="16"/>
    </row>
    <row r="10" spans="1:33" ht="15" x14ac:dyDescent="0.3">
      <c r="A10" s="6">
        <v>32</v>
      </c>
      <c r="B10" s="1" t="s">
        <v>33</v>
      </c>
      <c r="C10" s="1">
        <v>6</v>
      </c>
      <c r="D10" s="24">
        <v>9.1</v>
      </c>
      <c r="E10" s="24">
        <v>8.9</v>
      </c>
      <c r="F10" s="7"/>
      <c r="G10" s="7"/>
      <c r="H10" s="16"/>
      <c r="I10" s="1">
        <v>4</v>
      </c>
      <c r="J10" s="1" t="s">
        <v>5</v>
      </c>
      <c r="K10" s="1">
        <v>3.5</v>
      </c>
      <c r="L10" s="24">
        <v>9.1</v>
      </c>
      <c r="M10" s="24">
        <v>8.1</v>
      </c>
      <c r="N10" s="7">
        <v>73</v>
      </c>
      <c r="O10" s="7">
        <v>86</v>
      </c>
      <c r="P10" s="16"/>
      <c r="Q10" s="1">
        <v>19</v>
      </c>
      <c r="R10" s="1" t="s">
        <v>20</v>
      </c>
      <c r="S10" s="1">
        <v>7.75</v>
      </c>
      <c r="T10" s="24">
        <f t="shared" si="0"/>
        <v>4.5</v>
      </c>
      <c r="U10" s="24">
        <f t="shared" si="1"/>
        <v>4.5999999999999996</v>
      </c>
      <c r="V10" s="7">
        <v>45</v>
      </c>
      <c r="W10" s="7">
        <v>46</v>
      </c>
      <c r="Z10" s="1">
        <v>9</v>
      </c>
      <c r="AA10" s="1" t="s">
        <v>10</v>
      </c>
      <c r="AB10" s="1">
        <v>9.5</v>
      </c>
      <c r="AC10" s="24">
        <v>9</v>
      </c>
      <c r="AD10" s="24">
        <v>8.9</v>
      </c>
      <c r="AE10" s="7"/>
      <c r="AF10" s="7"/>
      <c r="AG10" s="16"/>
    </row>
    <row r="11" spans="1:33" ht="15" x14ac:dyDescent="0.3">
      <c r="A11" s="1">
        <v>35</v>
      </c>
      <c r="B11" s="1" t="s">
        <v>37</v>
      </c>
      <c r="C11" s="1">
        <v>8.75</v>
      </c>
      <c r="D11" s="24">
        <v>7.6</v>
      </c>
      <c r="E11" s="24">
        <v>8.9</v>
      </c>
      <c r="F11" s="7"/>
      <c r="G11" s="7"/>
      <c r="H11" s="16"/>
      <c r="I11" s="6">
        <v>32</v>
      </c>
      <c r="J11" s="1" t="s">
        <v>33</v>
      </c>
      <c r="K11" s="1">
        <v>6</v>
      </c>
      <c r="L11" s="24">
        <v>9.1</v>
      </c>
      <c r="M11" s="24">
        <v>8.9</v>
      </c>
      <c r="N11" s="7">
        <v>42</v>
      </c>
      <c r="O11" s="7">
        <v>68</v>
      </c>
      <c r="P11" s="16"/>
      <c r="Q11" s="6">
        <v>30</v>
      </c>
      <c r="R11" s="7" t="s">
        <v>35</v>
      </c>
      <c r="S11" s="1">
        <v>4.75</v>
      </c>
      <c r="T11" s="24">
        <f t="shared" si="0"/>
        <v>4.7</v>
      </c>
      <c r="U11" s="24">
        <f t="shared" si="1"/>
        <v>5.7</v>
      </c>
      <c r="V11" s="7">
        <v>47</v>
      </c>
      <c r="W11" s="7">
        <v>57</v>
      </c>
      <c r="Z11" s="1">
        <v>10</v>
      </c>
      <c r="AA11" s="1" t="s">
        <v>11</v>
      </c>
      <c r="AB11" s="1">
        <v>9</v>
      </c>
      <c r="AC11" s="24">
        <v>7</v>
      </c>
      <c r="AD11" s="24">
        <v>7.1</v>
      </c>
      <c r="AE11" s="7"/>
      <c r="AF11" s="7"/>
      <c r="AG11" s="16"/>
    </row>
    <row r="12" spans="1:33" ht="15" x14ac:dyDescent="0.3">
      <c r="A12" s="6">
        <v>53</v>
      </c>
      <c r="B12" s="7" t="s">
        <v>57</v>
      </c>
      <c r="C12" s="1">
        <v>9.5</v>
      </c>
      <c r="D12" s="24">
        <v>9</v>
      </c>
      <c r="E12" s="24">
        <v>8.9</v>
      </c>
      <c r="F12" s="7"/>
      <c r="G12" s="7"/>
      <c r="H12" s="16"/>
      <c r="I12" s="1">
        <v>62</v>
      </c>
      <c r="J12" s="7" t="s">
        <v>67</v>
      </c>
      <c r="K12" s="1">
        <v>9.75</v>
      </c>
      <c r="L12" s="24">
        <v>9.1</v>
      </c>
      <c r="M12" s="24">
        <v>9.1</v>
      </c>
      <c r="N12" s="7">
        <v>63</v>
      </c>
      <c r="O12" s="7">
        <v>84</v>
      </c>
      <c r="P12" s="16"/>
      <c r="Q12" s="6">
        <v>41</v>
      </c>
      <c r="R12" s="1" t="s">
        <v>43</v>
      </c>
      <c r="S12" s="1">
        <v>6.5</v>
      </c>
      <c r="T12" s="24">
        <f t="shared" si="0"/>
        <v>5</v>
      </c>
      <c r="U12" s="24">
        <f t="shared" si="1"/>
        <v>5.3</v>
      </c>
      <c r="V12" s="7">
        <v>50</v>
      </c>
      <c r="W12" s="7">
        <v>53</v>
      </c>
      <c r="Z12" s="1">
        <v>11</v>
      </c>
      <c r="AA12" s="1" t="s">
        <v>12</v>
      </c>
      <c r="AB12" s="1">
        <v>9</v>
      </c>
      <c r="AC12" s="24">
        <v>7</v>
      </c>
      <c r="AD12" s="24">
        <v>6.6</v>
      </c>
      <c r="AE12" s="7"/>
      <c r="AF12" s="7"/>
      <c r="AG12" s="16"/>
    </row>
    <row r="13" spans="1:33" ht="15" x14ac:dyDescent="0.3">
      <c r="A13" s="1">
        <v>60</v>
      </c>
      <c r="B13" s="1" t="s">
        <v>66</v>
      </c>
      <c r="C13" s="1">
        <v>8.25</v>
      </c>
      <c r="D13" s="24">
        <v>9.4</v>
      </c>
      <c r="E13" s="24">
        <v>8.9</v>
      </c>
      <c r="F13" s="7"/>
      <c r="G13" s="7"/>
      <c r="H13" s="16"/>
      <c r="I13" s="1">
        <v>9</v>
      </c>
      <c r="J13" s="1" t="s">
        <v>10</v>
      </c>
      <c r="K13" s="1">
        <v>9.5</v>
      </c>
      <c r="L13" s="24">
        <v>9</v>
      </c>
      <c r="M13" s="24">
        <v>8.9</v>
      </c>
      <c r="N13" s="7">
        <v>83</v>
      </c>
      <c r="O13" s="7">
        <v>76</v>
      </c>
      <c r="P13" s="16"/>
      <c r="Q13" s="1">
        <v>12</v>
      </c>
      <c r="R13" s="1" t="s">
        <v>13</v>
      </c>
      <c r="S13" s="1">
        <v>7</v>
      </c>
      <c r="T13" s="24">
        <f t="shared" si="0"/>
        <v>5.5</v>
      </c>
      <c r="U13" s="24">
        <f t="shared" si="1"/>
        <v>8</v>
      </c>
      <c r="V13" s="7">
        <v>55</v>
      </c>
      <c r="W13" s="7">
        <v>80</v>
      </c>
      <c r="Z13" s="1">
        <v>12</v>
      </c>
      <c r="AA13" s="1" t="s">
        <v>13</v>
      </c>
      <c r="AB13" s="1">
        <v>7</v>
      </c>
      <c r="AC13" s="24">
        <v>5.5</v>
      </c>
      <c r="AD13" s="24">
        <v>8</v>
      </c>
      <c r="AE13" s="7"/>
      <c r="AF13" s="7"/>
      <c r="AG13" s="16"/>
    </row>
    <row r="14" spans="1:33" ht="15" x14ac:dyDescent="0.3">
      <c r="A14" s="1">
        <v>34</v>
      </c>
      <c r="B14" s="1" t="s">
        <v>31</v>
      </c>
      <c r="C14" s="1">
        <v>7.25</v>
      </c>
      <c r="D14" s="24">
        <v>7.1</v>
      </c>
      <c r="E14" s="24">
        <v>8.6999999999999993</v>
      </c>
      <c r="F14" s="7"/>
      <c r="G14" s="7"/>
      <c r="H14" s="16"/>
      <c r="I14" s="1">
        <v>25</v>
      </c>
      <c r="J14" s="1" t="s">
        <v>26</v>
      </c>
      <c r="K14" s="1">
        <v>7.75</v>
      </c>
      <c r="L14" s="24">
        <v>8.9</v>
      </c>
      <c r="M14" s="24">
        <v>8.6</v>
      </c>
      <c r="N14" s="7">
        <v>93</v>
      </c>
      <c r="O14" s="7">
        <v>83</v>
      </c>
      <c r="P14" s="16"/>
      <c r="Q14" s="1">
        <v>5</v>
      </c>
      <c r="R14" s="1" t="s">
        <v>6</v>
      </c>
      <c r="S14" s="1">
        <v>8</v>
      </c>
      <c r="T14" s="24">
        <f t="shared" si="0"/>
        <v>5.7</v>
      </c>
      <c r="U14" s="24">
        <f t="shared" si="1"/>
        <v>7.5</v>
      </c>
      <c r="V14" s="7">
        <v>57</v>
      </c>
      <c r="W14" s="7">
        <v>75</v>
      </c>
      <c r="Z14" s="1">
        <v>13</v>
      </c>
      <c r="AA14" s="1" t="s">
        <v>14</v>
      </c>
      <c r="AB14" s="1">
        <v>5</v>
      </c>
      <c r="AC14" s="24">
        <v>6.9</v>
      </c>
      <c r="AD14" s="24">
        <v>7.5</v>
      </c>
      <c r="AE14" s="7"/>
      <c r="AF14" s="7"/>
      <c r="AG14" s="16"/>
    </row>
    <row r="15" spans="1:33" ht="15" x14ac:dyDescent="0.3">
      <c r="A15" s="1">
        <v>18</v>
      </c>
      <c r="B15" s="1" t="s">
        <v>19</v>
      </c>
      <c r="C15" s="1">
        <v>10</v>
      </c>
      <c r="D15" s="24">
        <v>9.4</v>
      </c>
      <c r="E15" s="24">
        <v>8.6</v>
      </c>
      <c r="F15" s="7"/>
      <c r="G15" s="7"/>
      <c r="H15" s="16"/>
      <c r="I15" s="1">
        <v>39</v>
      </c>
      <c r="J15" s="7" t="s">
        <v>41</v>
      </c>
      <c r="K15" s="1">
        <v>8</v>
      </c>
      <c r="L15" s="24">
        <v>8.8000000000000007</v>
      </c>
      <c r="M15" s="24">
        <v>8.3000000000000007</v>
      </c>
      <c r="N15" s="7">
        <v>76</v>
      </c>
      <c r="O15" s="7">
        <v>89</v>
      </c>
      <c r="P15" s="16"/>
      <c r="Q15" s="1">
        <v>38</v>
      </c>
      <c r="R15" s="6" t="s">
        <v>40</v>
      </c>
      <c r="S15" s="1">
        <v>9</v>
      </c>
      <c r="T15" s="24">
        <f t="shared" si="0"/>
        <v>6.3</v>
      </c>
      <c r="U15" s="24">
        <f t="shared" si="1"/>
        <v>8.4</v>
      </c>
      <c r="V15" s="7">
        <v>63</v>
      </c>
      <c r="W15" s="7">
        <v>84</v>
      </c>
      <c r="Z15" s="1">
        <v>14</v>
      </c>
      <c r="AA15" s="1" t="s">
        <v>15</v>
      </c>
      <c r="AB15" s="1">
        <v>7.5</v>
      </c>
      <c r="AC15" s="24">
        <v>5.4</v>
      </c>
      <c r="AD15" s="24">
        <v>7.3</v>
      </c>
      <c r="AE15" s="7"/>
      <c r="AF15" s="7"/>
      <c r="AG15" s="16"/>
    </row>
    <row r="16" spans="1:33" ht="15" x14ac:dyDescent="0.3">
      <c r="A16" s="1">
        <v>25</v>
      </c>
      <c r="B16" s="1" t="s">
        <v>26</v>
      </c>
      <c r="C16" s="1">
        <v>7.75</v>
      </c>
      <c r="D16" s="24">
        <v>8.9</v>
      </c>
      <c r="E16" s="24">
        <v>8.6</v>
      </c>
      <c r="F16" s="7"/>
      <c r="G16" s="7"/>
      <c r="H16" s="16"/>
      <c r="I16" s="1">
        <v>44</v>
      </c>
      <c r="J16" s="1" t="s">
        <v>46</v>
      </c>
      <c r="K16" s="1">
        <v>8.5</v>
      </c>
      <c r="L16" s="24">
        <v>8.8000000000000007</v>
      </c>
      <c r="M16" s="24">
        <v>6.9</v>
      </c>
      <c r="N16" s="7">
        <v>88</v>
      </c>
      <c r="O16" s="7">
        <v>69</v>
      </c>
      <c r="P16" s="16"/>
      <c r="Q16" s="1">
        <v>16</v>
      </c>
      <c r="R16" s="1" t="s">
        <v>17</v>
      </c>
      <c r="S16" s="1">
        <v>8.25</v>
      </c>
      <c r="T16" s="24">
        <f t="shared" si="0"/>
        <v>6.4</v>
      </c>
      <c r="U16" s="24">
        <f t="shared" si="1"/>
        <v>5.8</v>
      </c>
      <c r="V16" s="7">
        <v>64</v>
      </c>
      <c r="W16" s="7">
        <v>58</v>
      </c>
      <c r="Z16" s="1">
        <v>15</v>
      </c>
      <c r="AA16" s="1" t="s">
        <v>16</v>
      </c>
      <c r="AB16" s="1">
        <v>4</v>
      </c>
      <c r="AC16" s="24">
        <v>8</v>
      </c>
      <c r="AD16" s="24">
        <v>7.3</v>
      </c>
      <c r="AE16" s="7"/>
      <c r="AF16" s="7"/>
      <c r="AG16" s="16"/>
    </row>
    <row r="17" spans="1:33" ht="15" x14ac:dyDescent="0.3">
      <c r="A17" s="6">
        <v>27</v>
      </c>
      <c r="B17" s="6" t="s">
        <v>30</v>
      </c>
      <c r="C17" s="1">
        <v>9</v>
      </c>
      <c r="D17" s="24">
        <v>7.3</v>
      </c>
      <c r="E17" s="24">
        <v>8.6</v>
      </c>
      <c r="F17" s="7"/>
      <c r="G17" s="7"/>
      <c r="H17" s="16"/>
      <c r="I17" s="6">
        <v>33</v>
      </c>
      <c r="J17" s="1" t="s">
        <v>32</v>
      </c>
      <c r="K17" s="1">
        <v>6.75</v>
      </c>
      <c r="L17" s="24">
        <v>8.5</v>
      </c>
      <c r="M17" s="24">
        <v>7.9</v>
      </c>
      <c r="N17" s="16">
        <v>80</v>
      </c>
      <c r="O17" s="16">
        <v>83</v>
      </c>
      <c r="P17" s="16"/>
      <c r="Q17" s="1">
        <v>56</v>
      </c>
      <c r="R17" s="1" t="s">
        <v>64</v>
      </c>
      <c r="S17" s="1">
        <v>6.75</v>
      </c>
      <c r="T17" s="24">
        <f t="shared" si="0"/>
        <v>6.6</v>
      </c>
      <c r="U17" s="24">
        <f t="shared" si="1"/>
        <v>9</v>
      </c>
      <c r="V17" s="7">
        <v>66</v>
      </c>
      <c r="W17" s="7">
        <v>90</v>
      </c>
      <c r="Z17" s="1">
        <v>16</v>
      </c>
      <c r="AA17" s="1" t="s">
        <v>17</v>
      </c>
      <c r="AB17" s="1">
        <v>8.25</v>
      </c>
      <c r="AC17" s="24">
        <v>6.4</v>
      </c>
      <c r="AD17" s="24">
        <v>5.8</v>
      </c>
      <c r="AE17" s="16"/>
      <c r="AF17" s="16"/>
      <c r="AG17" s="16"/>
    </row>
    <row r="18" spans="1:33" ht="15" x14ac:dyDescent="0.3">
      <c r="A18" s="6">
        <v>50</v>
      </c>
      <c r="B18" s="7" t="s">
        <v>51</v>
      </c>
      <c r="C18" s="1">
        <v>9.75</v>
      </c>
      <c r="D18" s="24">
        <v>7.3</v>
      </c>
      <c r="E18" s="24">
        <v>8.6</v>
      </c>
      <c r="F18" s="7"/>
      <c r="G18" s="7"/>
      <c r="H18" s="16"/>
      <c r="I18" s="1">
        <v>46</v>
      </c>
      <c r="J18" s="1" t="s">
        <v>47</v>
      </c>
      <c r="K18" s="1">
        <v>7.5</v>
      </c>
      <c r="L18" s="24">
        <v>8.5</v>
      </c>
      <c r="M18" s="24">
        <v>8.4</v>
      </c>
      <c r="N18" s="16">
        <v>83</v>
      </c>
      <c r="O18" s="16">
        <v>91</v>
      </c>
      <c r="P18" s="16"/>
      <c r="Q18" s="1">
        <v>13</v>
      </c>
      <c r="R18" s="1" t="s">
        <v>14</v>
      </c>
      <c r="S18" s="1">
        <v>5</v>
      </c>
      <c r="T18" s="24">
        <f t="shared" si="0"/>
        <v>6.9</v>
      </c>
      <c r="U18" s="24">
        <f t="shared" si="1"/>
        <v>7.5</v>
      </c>
      <c r="V18" s="7">
        <v>69</v>
      </c>
      <c r="W18" s="7">
        <v>75</v>
      </c>
      <c r="Z18" s="1">
        <v>17</v>
      </c>
      <c r="AA18" s="1" t="s">
        <v>18</v>
      </c>
      <c r="AB18" s="1">
        <v>7.75</v>
      </c>
      <c r="AC18" s="24">
        <v>7.5</v>
      </c>
      <c r="AD18" s="24">
        <v>7.6</v>
      </c>
      <c r="AE18" s="16"/>
      <c r="AF18" s="16"/>
      <c r="AG18" s="16"/>
    </row>
    <row r="19" spans="1:33" ht="15" x14ac:dyDescent="0.3">
      <c r="A19" s="1">
        <v>59</v>
      </c>
      <c r="B19" s="1" t="s">
        <v>65</v>
      </c>
      <c r="C19" s="1">
        <v>6.75</v>
      </c>
      <c r="D19" s="24">
        <v>8.1</v>
      </c>
      <c r="E19" s="24">
        <v>8.6</v>
      </c>
      <c r="F19" s="7"/>
      <c r="G19" s="7"/>
      <c r="H19" s="16"/>
      <c r="I19" s="1">
        <v>67</v>
      </c>
      <c r="J19" s="7" t="s">
        <v>71</v>
      </c>
      <c r="K19" s="1">
        <v>8.5</v>
      </c>
      <c r="L19" s="24">
        <v>8.5</v>
      </c>
      <c r="M19" s="24">
        <v>8.4</v>
      </c>
      <c r="N19" s="16">
        <v>85</v>
      </c>
      <c r="O19" s="16">
        <v>84</v>
      </c>
      <c r="P19" s="16"/>
      <c r="Q19" s="1">
        <v>34</v>
      </c>
      <c r="R19" s="1" t="s">
        <v>31</v>
      </c>
      <c r="S19" s="1">
        <v>7.25</v>
      </c>
      <c r="T19" s="24">
        <f t="shared" si="0"/>
        <v>7.1</v>
      </c>
      <c r="U19" s="24">
        <f t="shared" si="1"/>
        <v>8.6999999999999993</v>
      </c>
      <c r="V19" s="7">
        <v>71</v>
      </c>
      <c r="W19" s="7">
        <v>87</v>
      </c>
      <c r="Z19" s="1">
        <v>18</v>
      </c>
      <c r="AA19" s="1" t="s">
        <v>19</v>
      </c>
      <c r="AB19" s="1">
        <v>10</v>
      </c>
      <c r="AC19" s="24">
        <v>9.4</v>
      </c>
      <c r="AD19" s="24">
        <v>8.6</v>
      </c>
      <c r="AE19" s="16"/>
      <c r="AF19" s="16"/>
      <c r="AG19" s="16"/>
    </row>
    <row r="20" spans="1:33" ht="15" x14ac:dyDescent="0.3">
      <c r="A20" s="1">
        <v>45</v>
      </c>
      <c r="B20" s="1" t="s">
        <v>53</v>
      </c>
      <c r="C20" s="1">
        <v>7.5</v>
      </c>
      <c r="D20" s="24">
        <v>8.1</v>
      </c>
      <c r="E20" s="24">
        <v>8.5</v>
      </c>
      <c r="F20" s="7"/>
      <c r="G20" s="7"/>
      <c r="H20" s="16"/>
      <c r="I20" s="1">
        <v>8</v>
      </c>
      <c r="J20" s="1" t="s">
        <v>9</v>
      </c>
      <c r="K20" s="1">
        <v>9.5</v>
      </c>
      <c r="L20" s="24">
        <v>8.4</v>
      </c>
      <c r="M20" s="24">
        <v>8.1</v>
      </c>
      <c r="N20" s="7">
        <v>72</v>
      </c>
      <c r="O20" s="7">
        <v>79</v>
      </c>
      <c r="P20" s="16"/>
      <c r="Q20" s="1">
        <v>68</v>
      </c>
      <c r="R20" s="7" t="s">
        <v>75</v>
      </c>
      <c r="S20" s="1">
        <v>8.5</v>
      </c>
      <c r="T20" s="24">
        <f t="shared" si="0"/>
        <v>7.2</v>
      </c>
      <c r="U20" s="24">
        <f t="shared" si="1"/>
        <v>7.9</v>
      </c>
      <c r="V20" s="7">
        <v>72</v>
      </c>
      <c r="W20" s="7">
        <v>79</v>
      </c>
      <c r="Z20" s="1">
        <v>19</v>
      </c>
      <c r="AA20" s="1" t="s">
        <v>20</v>
      </c>
      <c r="AB20" s="1">
        <v>7.75</v>
      </c>
      <c r="AC20" s="24">
        <v>4.5</v>
      </c>
      <c r="AD20" s="24">
        <v>4.5999999999999996</v>
      </c>
      <c r="AE20" s="7"/>
      <c r="AF20" s="7"/>
      <c r="AG20" s="16"/>
    </row>
    <row r="21" spans="1:33" ht="15" x14ac:dyDescent="0.3">
      <c r="A21" s="1">
        <v>22</v>
      </c>
      <c r="B21" s="1" t="s">
        <v>23</v>
      </c>
      <c r="C21" s="1">
        <v>7</v>
      </c>
      <c r="D21" s="24">
        <v>9.5</v>
      </c>
      <c r="E21" s="24">
        <v>8.4</v>
      </c>
      <c r="F21" s="7"/>
      <c r="G21" s="7"/>
      <c r="H21" s="16"/>
      <c r="I21" s="1">
        <v>40</v>
      </c>
      <c r="J21" s="1" t="s">
        <v>42</v>
      </c>
      <c r="K21" s="1">
        <v>9</v>
      </c>
      <c r="L21" s="24">
        <v>8.3000000000000007</v>
      </c>
      <c r="M21" s="24">
        <v>7.6</v>
      </c>
      <c r="N21" s="7">
        <v>64</v>
      </c>
      <c r="O21" s="7">
        <v>58</v>
      </c>
      <c r="P21" s="16"/>
      <c r="Q21" s="1">
        <v>17</v>
      </c>
      <c r="R21" s="1" t="s">
        <v>18</v>
      </c>
      <c r="S21" s="1">
        <v>7.75</v>
      </c>
      <c r="T21" s="24">
        <f t="shared" si="0"/>
        <v>7.5</v>
      </c>
      <c r="U21" s="24">
        <f t="shared" si="1"/>
        <v>7.6</v>
      </c>
      <c r="V21" s="7">
        <v>75</v>
      </c>
      <c r="W21" s="7">
        <v>76</v>
      </c>
      <c r="Z21" s="1">
        <v>20</v>
      </c>
      <c r="AA21" s="1" t="s">
        <v>21</v>
      </c>
      <c r="AB21" s="1">
        <v>10</v>
      </c>
      <c r="AC21" s="24">
        <v>8.1999999999999993</v>
      </c>
      <c r="AD21" s="24">
        <v>8.3000000000000007</v>
      </c>
      <c r="AE21" s="7"/>
      <c r="AF21" s="7"/>
      <c r="AG21" s="16"/>
    </row>
    <row r="22" spans="1:33" ht="15" x14ac:dyDescent="0.3">
      <c r="A22" s="1">
        <v>38</v>
      </c>
      <c r="B22" s="6" t="s">
        <v>40</v>
      </c>
      <c r="C22" s="1">
        <v>9</v>
      </c>
      <c r="D22" s="24">
        <v>6.3</v>
      </c>
      <c r="E22" s="24">
        <v>8.4</v>
      </c>
      <c r="F22" s="7"/>
      <c r="G22" s="7"/>
      <c r="H22" s="16"/>
      <c r="I22" s="1">
        <v>54</v>
      </c>
      <c r="J22" s="1" t="s">
        <v>56</v>
      </c>
      <c r="K22" s="1">
        <v>4.5</v>
      </c>
      <c r="L22" s="24">
        <v>8.3000000000000007</v>
      </c>
      <c r="M22" s="24">
        <v>6.3</v>
      </c>
      <c r="N22" s="7">
        <v>48</v>
      </c>
      <c r="O22" s="7">
        <v>75</v>
      </c>
      <c r="P22" s="16"/>
      <c r="Q22" s="1">
        <v>23</v>
      </c>
      <c r="R22" s="1" t="s">
        <v>24</v>
      </c>
      <c r="S22" s="1">
        <v>4</v>
      </c>
      <c r="T22" s="24">
        <f t="shared" si="0"/>
        <v>7.5</v>
      </c>
      <c r="U22" s="24">
        <f t="shared" si="1"/>
        <v>7.5</v>
      </c>
      <c r="V22" s="7">
        <v>75</v>
      </c>
      <c r="W22" s="7">
        <v>75</v>
      </c>
      <c r="Z22" s="1">
        <v>21</v>
      </c>
      <c r="AA22" s="1" t="s">
        <v>22</v>
      </c>
      <c r="AB22" s="1">
        <v>7.5</v>
      </c>
      <c r="AC22" s="24">
        <v>9.1999999999999993</v>
      </c>
      <c r="AD22" s="24">
        <v>7.4</v>
      </c>
      <c r="AE22" s="7"/>
      <c r="AF22" s="7"/>
      <c r="AG22" s="16"/>
    </row>
    <row r="23" spans="1:33" ht="15" x14ac:dyDescent="0.3">
      <c r="A23" s="1">
        <v>46</v>
      </c>
      <c r="B23" s="1" t="s">
        <v>47</v>
      </c>
      <c r="C23" s="1">
        <v>7.5</v>
      </c>
      <c r="D23" s="24">
        <v>8.5</v>
      </c>
      <c r="E23" s="24">
        <v>8.4</v>
      </c>
      <c r="F23" s="7"/>
      <c r="G23" s="7"/>
      <c r="H23" s="16"/>
      <c r="I23" s="1">
        <v>66</v>
      </c>
      <c r="J23" s="7" t="s">
        <v>70</v>
      </c>
      <c r="K23" s="1">
        <v>8.5</v>
      </c>
      <c r="L23" s="24">
        <v>8.3000000000000007</v>
      </c>
      <c r="M23" s="24">
        <v>9.1</v>
      </c>
      <c r="N23" s="16">
        <v>94</v>
      </c>
      <c r="O23" s="16">
        <v>89</v>
      </c>
      <c r="P23" s="16"/>
      <c r="Q23" s="1">
        <v>3</v>
      </c>
      <c r="R23" s="1" t="s">
        <v>4</v>
      </c>
      <c r="S23" s="1">
        <v>7.5</v>
      </c>
      <c r="T23" s="24">
        <f t="shared" si="0"/>
        <v>7.8</v>
      </c>
      <c r="U23" s="24">
        <f t="shared" si="1"/>
        <v>8</v>
      </c>
      <c r="V23" s="7">
        <v>78</v>
      </c>
      <c r="W23" s="7">
        <v>80</v>
      </c>
      <c r="Z23" s="1">
        <v>22</v>
      </c>
      <c r="AA23" s="1" t="s">
        <v>23</v>
      </c>
      <c r="AB23" s="1">
        <v>7</v>
      </c>
      <c r="AC23" s="24">
        <v>9.5</v>
      </c>
      <c r="AD23" s="24">
        <v>8.4</v>
      </c>
      <c r="AE23" s="16"/>
      <c r="AF23" s="16"/>
      <c r="AG23" s="16"/>
    </row>
    <row r="24" spans="1:33" ht="15" x14ac:dyDescent="0.3">
      <c r="A24" s="1">
        <v>67</v>
      </c>
      <c r="B24" s="7" t="s">
        <v>71</v>
      </c>
      <c r="C24" s="1">
        <v>8.5</v>
      </c>
      <c r="D24" s="24">
        <v>8.5</v>
      </c>
      <c r="E24" s="24">
        <v>8.4</v>
      </c>
      <c r="F24" s="7"/>
      <c r="G24" s="7"/>
      <c r="H24" s="16"/>
      <c r="I24" s="1">
        <v>20</v>
      </c>
      <c r="J24" s="1" t="s">
        <v>21</v>
      </c>
      <c r="K24" s="1">
        <v>10</v>
      </c>
      <c r="L24" s="24">
        <v>8.1999999999999993</v>
      </c>
      <c r="M24" s="24">
        <v>8.3000000000000007</v>
      </c>
      <c r="N24" s="7">
        <v>57</v>
      </c>
      <c r="O24" s="7">
        <v>75</v>
      </c>
      <c r="P24" s="16"/>
      <c r="Q24" s="1">
        <v>24</v>
      </c>
      <c r="R24" s="1" t="s">
        <v>25</v>
      </c>
      <c r="S24" s="1">
        <v>6.75</v>
      </c>
      <c r="T24" s="24">
        <f t="shared" si="0"/>
        <v>7.8</v>
      </c>
      <c r="U24" s="24">
        <f t="shared" si="1"/>
        <v>6</v>
      </c>
      <c r="V24" s="7">
        <v>78</v>
      </c>
      <c r="W24" s="7">
        <v>60</v>
      </c>
      <c r="Z24" s="1">
        <v>23</v>
      </c>
      <c r="AA24" s="1" t="s">
        <v>24</v>
      </c>
      <c r="AB24" s="1">
        <v>4</v>
      </c>
      <c r="AC24" s="24">
        <v>7.5</v>
      </c>
      <c r="AD24" s="24">
        <v>7.5</v>
      </c>
      <c r="AE24" s="7"/>
      <c r="AF24" s="7"/>
      <c r="AG24" s="16"/>
    </row>
    <row r="25" spans="1:33" ht="15" x14ac:dyDescent="0.3">
      <c r="A25" s="1">
        <v>20</v>
      </c>
      <c r="B25" s="1" t="s">
        <v>21</v>
      </c>
      <c r="C25" s="1">
        <v>10</v>
      </c>
      <c r="D25" s="24">
        <v>8.1999999999999993</v>
      </c>
      <c r="E25" s="24">
        <v>8.3000000000000007</v>
      </c>
      <c r="F25" s="7"/>
      <c r="G25" s="7"/>
      <c r="H25" s="16"/>
      <c r="I25" s="1">
        <v>45</v>
      </c>
      <c r="J25" s="1" t="s">
        <v>53</v>
      </c>
      <c r="K25" s="1">
        <v>7.5</v>
      </c>
      <c r="L25" s="24">
        <v>8.1</v>
      </c>
      <c r="M25" s="24">
        <v>8.5</v>
      </c>
      <c r="N25" s="7">
        <v>38</v>
      </c>
      <c r="O25" s="7">
        <v>74</v>
      </c>
      <c r="P25" s="16"/>
      <c r="Q25" s="1">
        <v>37</v>
      </c>
      <c r="R25" s="1" t="s">
        <v>39</v>
      </c>
      <c r="S25" s="1">
        <v>4.75</v>
      </c>
      <c r="T25" s="24">
        <f t="shared" si="0"/>
        <v>8</v>
      </c>
      <c r="U25" s="24">
        <f t="shared" si="1"/>
        <v>8.1</v>
      </c>
      <c r="V25" s="7">
        <v>80</v>
      </c>
      <c r="W25" s="7">
        <v>81</v>
      </c>
      <c r="Z25" s="1">
        <v>24</v>
      </c>
      <c r="AA25" s="1" t="s">
        <v>25</v>
      </c>
      <c r="AB25" s="1">
        <v>6.75</v>
      </c>
      <c r="AC25" s="24">
        <v>7.8</v>
      </c>
      <c r="AD25" s="24">
        <v>6</v>
      </c>
      <c r="AE25" s="7"/>
      <c r="AF25" s="7"/>
      <c r="AG25" s="16"/>
    </row>
    <row r="26" spans="1:33" ht="15" x14ac:dyDescent="0.3">
      <c r="A26" s="1">
        <v>39</v>
      </c>
      <c r="B26" s="7" t="s">
        <v>41</v>
      </c>
      <c r="C26" s="1">
        <v>8</v>
      </c>
      <c r="D26" s="24">
        <v>8.8000000000000007</v>
      </c>
      <c r="E26" s="24">
        <v>8.3000000000000007</v>
      </c>
      <c r="F26" s="7"/>
      <c r="G26" s="7"/>
      <c r="H26" s="16"/>
      <c r="I26" s="1">
        <v>59</v>
      </c>
      <c r="J26" s="1" t="s">
        <v>65</v>
      </c>
      <c r="K26" s="1">
        <v>6.75</v>
      </c>
      <c r="L26" s="24">
        <v>8.1</v>
      </c>
      <c r="M26" s="24">
        <v>8.6</v>
      </c>
      <c r="N26" s="7">
        <v>88</v>
      </c>
      <c r="O26" s="7">
        <v>83</v>
      </c>
      <c r="P26" s="16"/>
      <c r="Q26" s="1">
        <v>15</v>
      </c>
      <c r="R26" s="1" t="s">
        <v>16</v>
      </c>
      <c r="S26" s="1">
        <v>4</v>
      </c>
      <c r="T26" s="24">
        <f t="shared" si="0"/>
        <v>8</v>
      </c>
      <c r="U26" s="24">
        <f t="shared" si="1"/>
        <v>7.3</v>
      </c>
      <c r="V26" s="7">
        <v>80</v>
      </c>
      <c r="W26" s="7">
        <v>73</v>
      </c>
      <c r="Z26" s="1">
        <v>25</v>
      </c>
      <c r="AA26" s="1" t="s">
        <v>26</v>
      </c>
      <c r="AB26" s="1">
        <v>7.75</v>
      </c>
      <c r="AC26" s="24">
        <v>8.9</v>
      </c>
      <c r="AD26" s="24">
        <v>8.6</v>
      </c>
      <c r="AE26" s="7"/>
      <c r="AF26" s="7"/>
      <c r="AG26" s="16"/>
    </row>
    <row r="27" spans="1:33" ht="15" x14ac:dyDescent="0.3">
      <c r="A27" s="1">
        <v>55</v>
      </c>
      <c r="B27" s="1" t="s">
        <v>59</v>
      </c>
      <c r="C27" s="1">
        <v>9</v>
      </c>
      <c r="D27" s="24">
        <v>9.3000000000000007</v>
      </c>
      <c r="E27" s="24">
        <v>8.3000000000000007</v>
      </c>
      <c r="F27" s="7"/>
      <c r="G27" s="7"/>
      <c r="H27" s="16"/>
      <c r="I27" s="1">
        <v>15</v>
      </c>
      <c r="J27" s="1" t="s">
        <v>16</v>
      </c>
      <c r="K27" s="1">
        <v>4</v>
      </c>
      <c r="L27" s="24">
        <v>8</v>
      </c>
      <c r="M27" s="24">
        <v>7.3</v>
      </c>
      <c r="N27" s="16">
        <v>41</v>
      </c>
      <c r="O27" s="16">
        <v>69</v>
      </c>
      <c r="P27" s="16"/>
      <c r="Q27" s="1">
        <v>59</v>
      </c>
      <c r="R27" s="1" t="s">
        <v>65</v>
      </c>
      <c r="S27" s="1">
        <v>6.75</v>
      </c>
      <c r="T27" s="24">
        <f t="shared" si="0"/>
        <v>8.1</v>
      </c>
      <c r="U27" s="24">
        <f t="shared" si="1"/>
        <v>8.6</v>
      </c>
      <c r="V27" s="16">
        <v>81</v>
      </c>
      <c r="W27" s="16">
        <v>86</v>
      </c>
      <c r="Z27" s="1">
        <v>26</v>
      </c>
      <c r="AA27" s="1" t="s">
        <v>27</v>
      </c>
      <c r="AB27" s="1">
        <v>7.25</v>
      </c>
      <c r="AC27" s="24">
        <v>4.2</v>
      </c>
      <c r="AD27" s="24">
        <v>7.5</v>
      </c>
      <c r="AE27" s="16"/>
      <c r="AF27" s="16"/>
      <c r="AG27" s="16"/>
    </row>
    <row r="28" spans="1:33" ht="15" x14ac:dyDescent="0.3">
      <c r="A28" s="1">
        <v>65</v>
      </c>
      <c r="B28" s="7" t="s">
        <v>74</v>
      </c>
      <c r="C28" s="1">
        <v>8.5</v>
      </c>
      <c r="D28" s="24">
        <v>8</v>
      </c>
      <c r="E28" s="24">
        <v>8.3000000000000007</v>
      </c>
      <c r="F28" s="7"/>
      <c r="G28" s="7"/>
      <c r="H28" s="16"/>
      <c r="I28" s="1">
        <v>37</v>
      </c>
      <c r="J28" s="1" t="s">
        <v>39</v>
      </c>
      <c r="K28" s="1">
        <v>4.75</v>
      </c>
      <c r="L28" s="24">
        <v>8</v>
      </c>
      <c r="M28" s="24">
        <v>8.1</v>
      </c>
      <c r="N28" s="7">
        <v>75</v>
      </c>
      <c r="O28" s="7">
        <v>76</v>
      </c>
      <c r="P28" s="16"/>
      <c r="Q28" s="1">
        <v>40</v>
      </c>
      <c r="R28" s="1" t="s">
        <v>42</v>
      </c>
      <c r="S28" s="1">
        <v>9</v>
      </c>
      <c r="T28" s="24">
        <f t="shared" si="0"/>
        <v>8.3000000000000007</v>
      </c>
      <c r="U28" s="24">
        <f t="shared" si="1"/>
        <v>7.6</v>
      </c>
      <c r="V28" s="7">
        <v>83</v>
      </c>
      <c r="W28" s="7">
        <v>76</v>
      </c>
      <c r="Z28" s="6">
        <v>27</v>
      </c>
      <c r="AA28" s="6" t="s">
        <v>30</v>
      </c>
      <c r="AB28" s="1">
        <v>9</v>
      </c>
      <c r="AC28" s="24">
        <v>7.3</v>
      </c>
      <c r="AD28" s="24">
        <v>8.6</v>
      </c>
      <c r="AE28" s="7"/>
      <c r="AF28" s="7"/>
      <c r="AG28" s="16"/>
    </row>
    <row r="29" spans="1:33" ht="15" x14ac:dyDescent="0.3">
      <c r="A29" s="1">
        <v>4</v>
      </c>
      <c r="B29" s="1" t="s">
        <v>5</v>
      </c>
      <c r="C29" s="1">
        <v>3.5</v>
      </c>
      <c r="D29" s="24">
        <v>9.1</v>
      </c>
      <c r="E29" s="24">
        <v>8.1</v>
      </c>
      <c r="F29" s="7"/>
      <c r="G29" s="7"/>
      <c r="H29" s="16"/>
      <c r="I29" s="1">
        <v>65</v>
      </c>
      <c r="J29" s="7" t="s">
        <v>74</v>
      </c>
      <c r="K29" s="1">
        <v>8.5</v>
      </c>
      <c r="L29" s="24">
        <v>8</v>
      </c>
      <c r="M29" s="24">
        <v>8.3000000000000007</v>
      </c>
      <c r="N29" s="7">
        <v>45</v>
      </c>
      <c r="O29" s="7">
        <v>46</v>
      </c>
      <c r="P29" s="16"/>
      <c r="Q29" s="1">
        <v>54</v>
      </c>
      <c r="R29" s="1" t="s">
        <v>56</v>
      </c>
      <c r="S29" s="1">
        <v>4.5</v>
      </c>
      <c r="T29" s="24">
        <f t="shared" si="0"/>
        <v>8.3000000000000007</v>
      </c>
      <c r="U29" s="24">
        <f t="shared" si="1"/>
        <v>6.3</v>
      </c>
      <c r="V29" s="7">
        <v>83</v>
      </c>
      <c r="W29" s="7">
        <v>63</v>
      </c>
      <c r="Z29" s="1">
        <v>28</v>
      </c>
      <c r="AA29" s="1" t="s">
        <v>28</v>
      </c>
      <c r="AB29" s="1">
        <v>5.5</v>
      </c>
      <c r="AC29" s="24">
        <v>9.5</v>
      </c>
      <c r="AD29" s="24">
        <v>9.4</v>
      </c>
      <c r="AE29" s="7"/>
      <c r="AF29" s="7"/>
      <c r="AG29" s="16"/>
    </row>
    <row r="30" spans="1:33" ht="15" x14ac:dyDescent="0.3">
      <c r="A30" s="1">
        <v>8</v>
      </c>
      <c r="B30" s="1" t="s">
        <v>9</v>
      </c>
      <c r="C30" s="1">
        <v>9.5</v>
      </c>
      <c r="D30" s="24">
        <v>8.4</v>
      </c>
      <c r="E30" s="24">
        <v>8.1</v>
      </c>
      <c r="F30" s="7"/>
      <c r="G30" s="7"/>
      <c r="H30" s="16"/>
      <c r="I30" s="1">
        <v>3</v>
      </c>
      <c r="J30" s="1" t="s">
        <v>4</v>
      </c>
      <c r="K30" s="1">
        <v>7.5</v>
      </c>
      <c r="L30" s="24">
        <v>7.8</v>
      </c>
      <c r="M30" s="24">
        <v>8</v>
      </c>
      <c r="N30" s="7">
        <v>89</v>
      </c>
      <c r="O30" s="7">
        <v>86</v>
      </c>
      <c r="P30" s="16"/>
      <c r="Q30" s="1">
        <v>67</v>
      </c>
      <c r="R30" s="7" t="s">
        <v>71</v>
      </c>
      <c r="S30" s="1">
        <v>8.5</v>
      </c>
      <c r="T30" s="24">
        <f t="shared" si="0"/>
        <v>8.5</v>
      </c>
      <c r="U30" s="24">
        <f t="shared" si="1"/>
        <v>8.4</v>
      </c>
      <c r="V30" s="16">
        <v>85</v>
      </c>
      <c r="W30" s="16">
        <v>84</v>
      </c>
      <c r="Z30" s="6">
        <v>29</v>
      </c>
      <c r="AA30" s="6" t="s">
        <v>36</v>
      </c>
      <c r="AB30" s="1">
        <v>8.25</v>
      </c>
      <c r="AC30" s="24">
        <v>4.8</v>
      </c>
      <c r="AD30" s="24">
        <v>7.5</v>
      </c>
      <c r="AE30" s="7"/>
      <c r="AF30" s="7"/>
      <c r="AG30" s="16"/>
    </row>
    <row r="31" spans="1:33" ht="15" x14ac:dyDescent="0.3">
      <c r="A31" s="1">
        <v>37</v>
      </c>
      <c r="B31" s="1" t="s">
        <v>39</v>
      </c>
      <c r="C31" s="1">
        <v>4.75</v>
      </c>
      <c r="D31" s="24">
        <v>8</v>
      </c>
      <c r="E31" s="24">
        <v>8.1</v>
      </c>
      <c r="F31" s="7"/>
      <c r="G31" s="7"/>
      <c r="H31" s="16"/>
      <c r="I31" s="1">
        <v>24</v>
      </c>
      <c r="J31" s="1" t="s">
        <v>25</v>
      </c>
      <c r="K31" s="1">
        <v>6.75</v>
      </c>
      <c r="L31" s="24">
        <v>7.8</v>
      </c>
      <c r="M31" s="24">
        <v>6</v>
      </c>
      <c r="N31" s="7">
        <v>64</v>
      </c>
      <c r="O31" s="7">
        <v>72</v>
      </c>
      <c r="P31" s="16"/>
      <c r="Q31" s="6">
        <v>33</v>
      </c>
      <c r="R31" s="1" t="s">
        <v>32</v>
      </c>
      <c r="S31" s="1">
        <v>6.75</v>
      </c>
      <c r="T31" s="24">
        <f t="shared" si="0"/>
        <v>8.5</v>
      </c>
      <c r="U31" s="24">
        <f t="shared" si="1"/>
        <v>7.9</v>
      </c>
      <c r="V31" s="7">
        <v>85</v>
      </c>
      <c r="W31" s="7">
        <v>79</v>
      </c>
      <c r="Z31" s="6">
        <v>30</v>
      </c>
      <c r="AA31" s="7" t="s">
        <v>35</v>
      </c>
      <c r="AB31" s="1">
        <v>4.75</v>
      </c>
      <c r="AC31" s="24">
        <v>4.7</v>
      </c>
      <c r="AD31" s="24">
        <v>5.7</v>
      </c>
      <c r="AE31" s="7"/>
      <c r="AF31" s="7"/>
      <c r="AG31" s="16"/>
    </row>
    <row r="32" spans="1:33" ht="15" x14ac:dyDescent="0.3">
      <c r="A32" s="1">
        <v>3</v>
      </c>
      <c r="B32" s="1" t="s">
        <v>4</v>
      </c>
      <c r="C32" s="1">
        <v>7.5</v>
      </c>
      <c r="D32" s="24">
        <v>7.8</v>
      </c>
      <c r="E32" s="24">
        <v>8</v>
      </c>
      <c r="F32" s="7"/>
      <c r="G32" s="7"/>
      <c r="H32" s="16"/>
      <c r="I32" s="1">
        <v>35</v>
      </c>
      <c r="J32" s="1" t="s">
        <v>37</v>
      </c>
      <c r="K32" s="1">
        <v>8.75</v>
      </c>
      <c r="L32" s="24">
        <v>7.6</v>
      </c>
      <c r="M32" s="24">
        <v>8.9</v>
      </c>
      <c r="N32" s="7">
        <v>41</v>
      </c>
      <c r="O32" s="7">
        <v>67</v>
      </c>
      <c r="P32" s="16"/>
      <c r="Q32" s="1">
        <v>39</v>
      </c>
      <c r="R32" s="7" t="s">
        <v>41</v>
      </c>
      <c r="S32" s="1">
        <v>8</v>
      </c>
      <c r="T32" s="24">
        <f t="shared" si="0"/>
        <v>8.8000000000000007</v>
      </c>
      <c r="U32" s="24">
        <f t="shared" si="1"/>
        <v>8.3000000000000007</v>
      </c>
      <c r="V32" s="7">
        <v>88</v>
      </c>
      <c r="W32" s="7">
        <v>83</v>
      </c>
      <c r="Z32" s="6">
        <v>31</v>
      </c>
      <c r="AA32" s="7" t="s">
        <v>34</v>
      </c>
      <c r="AB32" s="1">
        <v>6</v>
      </c>
      <c r="AC32" s="24">
        <v>9.5</v>
      </c>
      <c r="AD32" s="24">
        <v>9.4</v>
      </c>
      <c r="AE32" s="7"/>
      <c r="AF32" s="7"/>
      <c r="AG32" s="16"/>
    </row>
    <row r="33" spans="1:33" ht="15" x14ac:dyDescent="0.3">
      <c r="A33" s="1">
        <v>7</v>
      </c>
      <c r="B33" s="1" t="s">
        <v>8</v>
      </c>
      <c r="C33" s="1">
        <v>7.25</v>
      </c>
      <c r="D33" s="24">
        <v>9.3000000000000007</v>
      </c>
      <c r="E33" s="24">
        <v>8</v>
      </c>
      <c r="F33" s="7"/>
      <c r="G33" s="7"/>
      <c r="H33" s="16"/>
      <c r="I33" s="1">
        <v>17</v>
      </c>
      <c r="J33" s="1" t="s">
        <v>18</v>
      </c>
      <c r="K33" s="1">
        <v>7.75</v>
      </c>
      <c r="L33" s="24">
        <v>7.5</v>
      </c>
      <c r="M33" s="24">
        <v>7.6</v>
      </c>
      <c r="N33" s="7">
        <v>78</v>
      </c>
      <c r="O33" s="7">
        <v>80</v>
      </c>
      <c r="P33" s="16"/>
      <c r="Q33" s="1">
        <v>25</v>
      </c>
      <c r="R33" s="1" t="s">
        <v>26</v>
      </c>
      <c r="S33" s="1">
        <v>7.75</v>
      </c>
      <c r="T33" s="24">
        <f t="shared" si="0"/>
        <v>8.9</v>
      </c>
      <c r="U33" s="24">
        <f t="shared" si="1"/>
        <v>8.6</v>
      </c>
      <c r="V33" s="7">
        <v>89</v>
      </c>
      <c r="W33" s="7">
        <v>86</v>
      </c>
      <c r="Z33" s="6">
        <v>32</v>
      </c>
      <c r="AA33" s="1" t="s">
        <v>33</v>
      </c>
      <c r="AB33" s="1">
        <v>6</v>
      </c>
      <c r="AC33" s="24">
        <v>9.1</v>
      </c>
      <c r="AD33" s="24">
        <v>8.9</v>
      </c>
      <c r="AE33" s="7"/>
      <c r="AF33" s="7"/>
      <c r="AG33" s="16"/>
    </row>
    <row r="34" spans="1:33" ht="15" x14ac:dyDescent="0.3">
      <c r="A34" s="1">
        <v>12</v>
      </c>
      <c r="B34" s="1" t="s">
        <v>13</v>
      </c>
      <c r="C34" s="1">
        <v>7</v>
      </c>
      <c r="D34" s="24">
        <v>5.5</v>
      </c>
      <c r="E34" s="24">
        <v>8</v>
      </c>
      <c r="F34" s="7"/>
      <c r="G34" s="7"/>
      <c r="H34" s="16"/>
      <c r="I34" s="1">
        <v>23</v>
      </c>
      <c r="J34" s="1" t="s">
        <v>24</v>
      </c>
      <c r="K34" s="1">
        <v>4</v>
      </c>
      <c r="L34" s="24">
        <v>7.5</v>
      </c>
      <c r="M34" s="24">
        <v>7.5</v>
      </c>
      <c r="N34" s="7">
        <v>54</v>
      </c>
      <c r="O34" s="7">
        <v>73</v>
      </c>
      <c r="P34" s="16"/>
      <c r="Q34" s="1">
        <v>62</v>
      </c>
      <c r="R34" s="7" t="s">
        <v>67</v>
      </c>
      <c r="S34" s="1">
        <v>9.75</v>
      </c>
      <c r="T34" s="24">
        <f t="shared" si="0"/>
        <v>9.1</v>
      </c>
      <c r="U34" s="24">
        <f t="shared" si="1"/>
        <v>9.1</v>
      </c>
      <c r="V34" s="16">
        <v>91</v>
      </c>
      <c r="W34" s="16">
        <v>91</v>
      </c>
      <c r="Z34" s="6">
        <v>33</v>
      </c>
      <c r="AA34" s="1" t="s">
        <v>32</v>
      </c>
      <c r="AB34" s="1">
        <v>6.75</v>
      </c>
      <c r="AC34" s="24">
        <v>8.5</v>
      </c>
      <c r="AD34" s="24">
        <v>7.9</v>
      </c>
      <c r="AE34" s="7"/>
      <c r="AF34" s="7"/>
      <c r="AG34" s="16"/>
    </row>
    <row r="35" spans="1:33" ht="15" x14ac:dyDescent="0.3">
      <c r="A35" s="6">
        <v>33</v>
      </c>
      <c r="B35" s="1" t="s">
        <v>32</v>
      </c>
      <c r="C35" s="1">
        <v>6.75</v>
      </c>
      <c r="D35" s="24">
        <v>8.5</v>
      </c>
      <c r="E35" s="24">
        <v>7.9</v>
      </c>
      <c r="F35" s="7"/>
      <c r="G35" s="7"/>
      <c r="H35" s="16"/>
      <c r="I35" s="6">
        <v>27</v>
      </c>
      <c r="J35" s="6" t="s">
        <v>30</v>
      </c>
      <c r="K35" s="1">
        <v>9</v>
      </c>
      <c r="L35" s="24">
        <v>7.3</v>
      </c>
      <c r="M35" s="24">
        <v>8.6</v>
      </c>
      <c r="N35" s="7">
        <v>92</v>
      </c>
      <c r="O35" s="7">
        <v>74</v>
      </c>
      <c r="P35" s="16"/>
      <c r="Q35" s="6">
        <v>32</v>
      </c>
      <c r="R35" s="1" t="s">
        <v>33</v>
      </c>
      <c r="S35" s="1">
        <v>6</v>
      </c>
      <c r="T35" s="24">
        <f t="shared" si="0"/>
        <v>9.1</v>
      </c>
      <c r="U35" s="24">
        <f t="shared" si="1"/>
        <v>8.9</v>
      </c>
      <c r="V35" s="7">
        <v>91</v>
      </c>
      <c r="W35" s="7">
        <v>89</v>
      </c>
      <c r="Z35" s="1">
        <v>34</v>
      </c>
      <c r="AA35" s="1" t="s">
        <v>31</v>
      </c>
      <c r="AB35" s="1">
        <v>7.25</v>
      </c>
      <c r="AC35" s="24">
        <v>7.1</v>
      </c>
      <c r="AD35" s="24">
        <v>8.6999999999999993</v>
      </c>
      <c r="AE35" s="7"/>
      <c r="AF35" s="7"/>
      <c r="AG35" s="16"/>
    </row>
    <row r="36" spans="1:33" ht="15" x14ac:dyDescent="0.3">
      <c r="A36" s="1">
        <v>68</v>
      </c>
      <c r="B36" s="7" t="s">
        <v>75</v>
      </c>
      <c r="C36" s="1">
        <v>8.5</v>
      </c>
      <c r="D36" s="24">
        <v>7.2</v>
      </c>
      <c r="E36" s="24">
        <v>7.9</v>
      </c>
      <c r="F36" s="7"/>
      <c r="G36" s="7"/>
      <c r="H36" s="16"/>
      <c r="I36" s="1">
        <v>68</v>
      </c>
      <c r="J36" s="7" t="s">
        <v>75</v>
      </c>
      <c r="K36" s="1">
        <v>8.5</v>
      </c>
      <c r="L36" s="24">
        <v>7.2</v>
      </c>
      <c r="M36" s="24">
        <v>7.9</v>
      </c>
      <c r="N36" s="7">
        <v>81</v>
      </c>
      <c r="O36" s="7">
        <v>85</v>
      </c>
      <c r="P36" s="16"/>
      <c r="Q36" s="1">
        <v>21</v>
      </c>
      <c r="R36" s="1" t="s">
        <v>22</v>
      </c>
      <c r="S36" s="1">
        <v>7.5</v>
      </c>
      <c r="T36" s="24">
        <f t="shared" si="0"/>
        <v>9.1999999999999993</v>
      </c>
      <c r="U36" s="24">
        <f t="shared" si="1"/>
        <v>7.4</v>
      </c>
      <c r="V36" s="7">
        <v>92</v>
      </c>
      <c r="W36" s="7">
        <v>74</v>
      </c>
      <c r="Z36" s="1">
        <v>35</v>
      </c>
      <c r="AA36" s="1" t="s">
        <v>37</v>
      </c>
      <c r="AB36" s="1">
        <v>8.75</v>
      </c>
      <c r="AC36" s="24">
        <v>7.6</v>
      </c>
      <c r="AD36" s="24">
        <v>8.9</v>
      </c>
      <c r="AE36" s="7"/>
      <c r="AF36" s="7"/>
      <c r="AG36" s="16"/>
    </row>
    <row r="37" spans="1:33" ht="15" x14ac:dyDescent="0.3">
      <c r="A37" s="1">
        <v>17</v>
      </c>
      <c r="B37" s="1" t="s">
        <v>18</v>
      </c>
      <c r="C37" s="1">
        <v>7.75</v>
      </c>
      <c r="D37" s="24">
        <v>7.5</v>
      </c>
      <c r="E37" s="24">
        <v>7.6</v>
      </c>
      <c r="F37" s="7"/>
      <c r="G37" s="7"/>
      <c r="H37" s="16"/>
      <c r="I37" s="1">
        <v>34</v>
      </c>
      <c r="J37" s="1" t="s">
        <v>31</v>
      </c>
      <c r="K37" s="1">
        <v>7.25</v>
      </c>
      <c r="L37" s="24">
        <v>7.1</v>
      </c>
      <c r="M37" s="24">
        <v>8.6999999999999993</v>
      </c>
      <c r="N37" s="7">
        <v>85</v>
      </c>
      <c r="O37" s="7">
        <v>84</v>
      </c>
      <c r="P37" s="16"/>
      <c r="Q37" s="1">
        <v>22</v>
      </c>
      <c r="R37" s="1" t="s">
        <v>23</v>
      </c>
      <c r="S37" s="1">
        <v>7</v>
      </c>
      <c r="T37" s="24">
        <f t="shared" si="0"/>
        <v>9.5</v>
      </c>
      <c r="U37" s="24">
        <f t="shared" si="1"/>
        <v>8.4</v>
      </c>
      <c r="V37" s="7">
        <v>95</v>
      </c>
      <c r="W37" s="7">
        <v>84</v>
      </c>
      <c r="Z37" s="1">
        <v>36</v>
      </c>
      <c r="AA37" s="6" t="s">
        <v>38</v>
      </c>
      <c r="AB37" s="1">
        <v>9</v>
      </c>
      <c r="AC37" s="24">
        <v>4.2</v>
      </c>
      <c r="AD37" s="24">
        <v>6.8</v>
      </c>
      <c r="AE37" s="7"/>
      <c r="AF37" s="7"/>
      <c r="AG37" s="16"/>
    </row>
    <row r="38" spans="1:33" ht="15" x14ac:dyDescent="0.3">
      <c r="A38" s="1">
        <v>40</v>
      </c>
      <c r="B38" s="1" t="s">
        <v>42</v>
      </c>
      <c r="C38" s="1">
        <v>9</v>
      </c>
      <c r="D38" s="24">
        <v>8.3000000000000007</v>
      </c>
      <c r="E38" s="24">
        <v>7.6</v>
      </c>
      <c r="F38" s="7"/>
      <c r="G38" s="7"/>
      <c r="H38" s="16"/>
      <c r="I38" s="1">
        <v>10</v>
      </c>
      <c r="J38" s="1" t="s">
        <v>11</v>
      </c>
      <c r="K38" s="1">
        <v>9</v>
      </c>
      <c r="L38" s="24">
        <v>7</v>
      </c>
      <c r="M38" s="24">
        <v>7.1</v>
      </c>
      <c r="N38" s="7">
        <v>93</v>
      </c>
      <c r="O38" s="7">
        <v>80</v>
      </c>
      <c r="P38" s="16"/>
      <c r="Q38" s="1">
        <v>28</v>
      </c>
      <c r="R38" s="1" t="s">
        <v>28</v>
      </c>
      <c r="S38" s="1">
        <v>5.5</v>
      </c>
      <c r="T38" s="24">
        <f t="shared" si="0"/>
        <v>9.5</v>
      </c>
      <c r="U38" s="24">
        <f t="shared" si="1"/>
        <v>9.4</v>
      </c>
      <c r="V38" s="7">
        <v>95</v>
      </c>
      <c r="W38" s="7">
        <v>94</v>
      </c>
      <c r="Z38" s="1">
        <v>37</v>
      </c>
      <c r="AA38" s="1" t="s">
        <v>39</v>
      </c>
      <c r="AB38" s="1">
        <v>4.75</v>
      </c>
      <c r="AC38" s="24">
        <v>8</v>
      </c>
      <c r="AD38" s="24">
        <v>8.1</v>
      </c>
      <c r="AE38" s="7"/>
      <c r="AF38" s="7"/>
      <c r="AG38" s="16"/>
    </row>
    <row r="39" spans="1:33" ht="15" x14ac:dyDescent="0.3">
      <c r="A39" s="1">
        <v>5</v>
      </c>
      <c r="B39" s="1" t="s">
        <v>6</v>
      </c>
      <c r="C39" s="1">
        <v>8</v>
      </c>
      <c r="D39" s="24">
        <v>5.7</v>
      </c>
      <c r="E39" s="24">
        <v>7.5</v>
      </c>
      <c r="F39" s="7"/>
      <c r="G39" s="7"/>
      <c r="H39" s="16"/>
      <c r="I39" s="1">
        <v>11</v>
      </c>
      <c r="J39" s="1" t="s">
        <v>12</v>
      </c>
      <c r="K39" s="1">
        <v>9</v>
      </c>
      <c r="L39" s="24">
        <v>7</v>
      </c>
      <c r="M39" s="24">
        <v>6.6</v>
      </c>
      <c r="N39" s="7">
        <v>42</v>
      </c>
      <c r="O39" s="7">
        <v>75</v>
      </c>
      <c r="P39" s="16"/>
      <c r="Q39" s="22"/>
      <c r="Z39" s="1">
        <v>38</v>
      </c>
      <c r="AA39" s="6" t="s">
        <v>40</v>
      </c>
      <c r="AB39" s="1">
        <v>9</v>
      </c>
      <c r="AC39" s="24">
        <v>6.3</v>
      </c>
      <c r="AD39" s="24">
        <v>8.4</v>
      </c>
      <c r="AE39" s="7"/>
      <c r="AF39" s="7"/>
      <c r="AG39" s="16"/>
    </row>
    <row r="40" spans="1:33" ht="15" x14ac:dyDescent="0.3">
      <c r="A40" s="1">
        <v>13</v>
      </c>
      <c r="B40" s="1" t="s">
        <v>14</v>
      </c>
      <c r="C40" s="1">
        <v>5</v>
      </c>
      <c r="D40" s="24">
        <v>6.9</v>
      </c>
      <c r="E40" s="24">
        <v>7.5</v>
      </c>
      <c r="F40" s="7"/>
      <c r="G40" s="7"/>
      <c r="H40" s="16"/>
      <c r="I40" s="1">
        <v>13</v>
      </c>
      <c r="J40" s="1" t="s">
        <v>14</v>
      </c>
      <c r="K40" s="1">
        <v>5</v>
      </c>
      <c r="L40" s="24">
        <v>6.9</v>
      </c>
      <c r="M40" s="24">
        <v>7.5</v>
      </c>
      <c r="N40" s="7">
        <v>71</v>
      </c>
      <c r="O40" s="7">
        <v>87</v>
      </c>
      <c r="P40" s="16"/>
      <c r="Q40" s="22"/>
      <c r="Z40" s="1">
        <v>39</v>
      </c>
      <c r="AA40" s="7" t="s">
        <v>41</v>
      </c>
      <c r="AB40" s="1">
        <v>8</v>
      </c>
      <c r="AC40" s="24">
        <v>8.8000000000000007</v>
      </c>
      <c r="AD40" s="24">
        <v>8.3000000000000007</v>
      </c>
      <c r="AE40" s="7"/>
      <c r="AF40" s="7"/>
      <c r="AG40" s="16"/>
    </row>
    <row r="41" spans="1:33" ht="15" x14ac:dyDescent="0.3">
      <c r="A41" s="1">
        <v>23</v>
      </c>
      <c r="B41" s="1" t="s">
        <v>24</v>
      </c>
      <c r="C41" s="1">
        <v>4</v>
      </c>
      <c r="D41" s="24">
        <v>7.5</v>
      </c>
      <c r="E41" s="24">
        <v>7.5</v>
      </c>
      <c r="F41" s="7"/>
      <c r="G41" s="7"/>
      <c r="H41" s="16"/>
      <c r="I41" s="6">
        <v>51</v>
      </c>
      <c r="J41" s="1" t="s">
        <v>54</v>
      </c>
      <c r="K41" s="1">
        <v>7</v>
      </c>
      <c r="L41" s="24">
        <v>6.7</v>
      </c>
      <c r="M41" s="24">
        <v>6.6</v>
      </c>
      <c r="N41" s="7">
        <v>55</v>
      </c>
      <c r="O41" s="7">
        <v>80</v>
      </c>
      <c r="P41" s="16"/>
      <c r="Q41" s="22"/>
      <c r="Z41" s="1">
        <v>40</v>
      </c>
      <c r="AA41" s="1" t="s">
        <v>42</v>
      </c>
      <c r="AB41" s="1">
        <v>9</v>
      </c>
      <c r="AC41" s="24">
        <v>8.3000000000000007</v>
      </c>
      <c r="AD41" s="24">
        <v>7.6</v>
      </c>
      <c r="AE41" s="7"/>
      <c r="AF41" s="7"/>
      <c r="AG41" s="16"/>
    </row>
    <row r="42" spans="1:33" ht="15" x14ac:dyDescent="0.3">
      <c r="A42" s="1">
        <v>26</v>
      </c>
      <c r="B42" s="1" t="s">
        <v>27</v>
      </c>
      <c r="C42" s="1">
        <v>7.25</v>
      </c>
      <c r="D42" s="24">
        <v>4.2</v>
      </c>
      <c r="E42" s="24">
        <v>7.5</v>
      </c>
      <c r="F42" s="7"/>
      <c r="G42" s="7"/>
      <c r="H42" s="16"/>
      <c r="I42" s="1">
        <v>56</v>
      </c>
      <c r="J42" s="1" t="s">
        <v>64</v>
      </c>
      <c r="K42" s="1">
        <v>6.75</v>
      </c>
      <c r="L42" s="24">
        <v>6.6</v>
      </c>
      <c r="M42" s="24">
        <v>9</v>
      </c>
      <c r="N42" s="7">
        <v>95</v>
      </c>
      <c r="O42" s="7">
        <v>84</v>
      </c>
      <c r="P42" s="16"/>
      <c r="Q42" s="22"/>
      <c r="Z42" s="6">
        <v>41</v>
      </c>
      <c r="AA42" s="1" t="s">
        <v>43</v>
      </c>
      <c r="AB42" s="1">
        <v>6.5</v>
      </c>
      <c r="AC42" s="24">
        <v>5</v>
      </c>
      <c r="AD42" s="24">
        <v>5.3</v>
      </c>
      <c r="AE42" s="7"/>
      <c r="AF42" s="7"/>
      <c r="AG42" s="16"/>
    </row>
    <row r="43" spans="1:33" ht="15" x14ac:dyDescent="0.3">
      <c r="A43" s="6">
        <v>29</v>
      </c>
      <c r="B43" s="6" t="s">
        <v>36</v>
      </c>
      <c r="C43" s="1">
        <v>8.25</v>
      </c>
      <c r="D43" s="24">
        <v>4.8</v>
      </c>
      <c r="E43" s="24">
        <v>7.5</v>
      </c>
      <c r="F43" s="7"/>
      <c r="G43" s="7"/>
      <c r="H43" s="16"/>
      <c r="I43" s="1">
        <v>16</v>
      </c>
      <c r="J43" s="1" t="s">
        <v>17</v>
      </c>
      <c r="K43" s="1">
        <v>8.25</v>
      </c>
      <c r="L43" s="24">
        <v>6.4</v>
      </c>
      <c r="M43" s="24">
        <v>5.8</v>
      </c>
      <c r="N43" s="7">
        <v>94</v>
      </c>
      <c r="O43" s="7">
        <v>94</v>
      </c>
      <c r="P43" s="16"/>
      <c r="Q43" s="22"/>
      <c r="Z43" s="6">
        <v>42</v>
      </c>
      <c r="AA43" s="7" t="s">
        <v>44</v>
      </c>
      <c r="AB43" s="1">
        <v>8</v>
      </c>
      <c r="AC43" s="24">
        <v>3.8</v>
      </c>
      <c r="AD43" s="24">
        <v>7.4</v>
      </c>
      <c r="AE43" s="7"/>
      <c r="AF43" s="7"/>
      <c r="AG43" s="16"/>
    </row>
    <row r="44" spans="1:33" ht="15" x14ac:dyDescent="0.3">
      <c r="A44" s="1">
        <v>6</v>
      </c>
      <c r="B44" s="1" t="s">
        <v>7</v>
      </c>
      <c r="C44" s="1">
        <v>8</v>
      </c>
      <c r="D44" s="24">
        <v>3.8</v>
      </c>
      <c r="E44" s="24">
        <v>7.4</v>
      </c>
      <c r="F44" s="7"/>
      <c r="G44" s="7"/>
      <c r="H44" s="16"/>
      <c r="I44" s="1">
        <v>69</v>
      </c>
      <c r="J44" s="7" t="s">
        <v>76</v>
      </c>
      <c r="K44" s="1">
        <v>7.75</v>
      </c>
      <c r="L44" s="24">
        <v>6.4</v>
      </c>
      <c r="M44" s="24">
        <v>7.2</v>
      </c>
      <c r="N44" s="7">
        <v>67</v>
      </c>
      <c r="O44" s="7">
        <v>66</v>
      </c>
      <c r="P44" s="16"/>
      <c r="Q44" s="22"/>
      <c r="Z44" s="1">
        <v>43</v>
      </c>
      <c r="AA44" s="1" t="s">
        <v>45</v>
      </c>
      <c r="AB44" s="1">
        <v>3</v>
      </c>
      <c r="AC44" s="24">
        <v>3.5</v>
      </c>
      <c r="AD44" s="24">
        <v>9.6</v>
      </c>
      <c r="AE44" s="7"/>
      <c r="AF44" s="7"/>
      <c r="AG44" s="16"/>
    </row>
    <row r="45" spans="1:33" ht="15" x14ac:dyDescent="0.3">
      <c r="A45" s="1">
        <v>21</v>
      </c>
      <c r="B45" s="1" t="s">
        <v>22</v>
      </c>
      <c r="C45" s="1">
        <v>7.5</v>
      </c>
      <c r="D45" s="24">
        <v>9.1999999999999993</v>
      </c>
      <c r="E45" s="24">
        <v>7.4</v>
      </c>
      <c r="F45" s="7"/>
      <c r="G45" s="7"/>
      <c r="H45" s="16"/>
      <c r="I45" s="1">
        <v>38</v>
      </c>
      <c r="J45" s="6" t="s">
        <v>40</v>
      </c>
      <c r="K45" s="1">
        <v>9</v>
      </c>
      <c r="L45" s="24">
        <v>6.3</v>
      </c>
      <c r="M45" s="24">
        <v>8.4</v>
      </c>
      <c r="N45" s="7">
        <v>15</v>
      </c>
      <c r="O45" s="7">
        <v>64</v>
      </c>
      <c r="P45" s="16"/>
      <c r="Q45" s="22"/>
      <c r="Z45" s="1">
        <v>44</v>
      </c>
      <c r="AA45" s="1" t="s">
        <v>46</v>
      </c>
      <c r="AB45" s="1">
        <v>8.5</v>
      </c>
      <c r="AC45" s="24">
        <v>8.8000000000000007</v>
      </c>
      <c r="AD45" s="24">
        <v>6.9</v>
      </c>
      <c r="AE45" s="7"/>
      <c r="AF45" s="7"/>
      <c r="AG45" s="16"/>
    </row>
    <row r="46" spans="1:33" ht="15" x14ac:dyDescent="0.3">
      <c r="A46" s="6">
        <v>42</v>
      </c>
      <c r="B46" s="7" t="s">
        <v>44</v>
      </c>
      <c r="C46" s="1">
        <v>8</v>
      </c>
      <c r="D46" s="24">
        <v>3.8</v>
      </c>
      <c r="E46" s="24">
        <v>7.4</v>
      </c>
      <c r="F46" s="7"/>
      <c r="G46" s="7"/>
      <c r="H46" s="16"/>
      <c r="I46" s="1">
        <v>5</v>
      </c>
      <c r="J46" s="1" t="s">
        <v>6</v>
      </c>
      <c r="K46" s="1">
        <v>8</v>
      </c>
      <c r="L46" s="24">
        <v>5.7</v>
      </c>
      <c r="M46" s="24">
        <v>7.5</v>
      </c>
      <c r="N46" s="7">
        <v>78</v>
      </c>
      <c r="O46" s="7">
        <v>60</v>
      </c>
      <c r="P46" s="16"/>
      <c r="Q46" s="22"/>
      <c r="Z46" s="1">
        <v>45</v>
      </c>
      <c r="AA46" s="1" t="s">
        <v>53</v>
      </c>
      <c r="AB46" s="1">
        <v>7.5</v>
      </c>
      <c r="AC46" s="24">
        <v>8.1</v>
      </c>
      <c r="AD46" s="24">
        <v>8.5</v>
      </c>
      <c r="AE46" s="7"/>
      <c r="AF46" s="7"/>
      <c r="AG46" s="16"/>
    </row>
    <row r="47" spans="1:33" ht="15" x14ac:dyDescent="0.3">
      <c r="A47" s="1">
        <v>14</v>
      </c>
      <c r="B47" s="1" t="s">
        <v>15</v>
      </c>
      <c r="C47" s="1">
        <v>7.5</v>
      </c>
      <c r="D47" s="24">
        <v>5.4</v>
      </c>
      <c r="E47" s="24">
        <v>7.3</v>
      </c>
      <c r="F47" s="7"/>
      <c r="G47" s="7"/>
      <c r="H47" s="16"/>
      <c r="I47" s="1">
        <v>12</v>
      </c>
      <c r="J47" s="1" t="s">
        <v>13</v>
      </c>
      <c r="K47" s="1">
        <v>7</v>
      </c>
      <c r="L47" s="24">
        <v>5.5</v>
      </c>
      <c r="M47" s="24">
        <v>8</v>
      </c>
      <c r="N47" s="7">
        <v>85</v>
      </c>
      <c r="O47" s="7">
        <v>79</v>
      </c>
      <c r="P47" s="16"/>
      <c r="Q47" s="22"/>
      <c r="Z47" s="1">
        <v>46</v>
      </c>
      <c r="AA47" s="1" t="s">
        <v>47</v>
      </c>
      <c r="AB47" s="1">
        <v>7.5</v>
      </c>
      <c r="AC47" s="24">
        <v>8.5</v>
      </c>
      <c r="AD47" s="24">
        <v>8.4</v>
      </c>
      <c r="AE47" s="7"/>
      <c r="AF47" s="7"/>
      <c r="AG47" s="16"/>
    </row>
    <row r="48" spans="1:33" ht="15" x14ac:dyDescent="0.3">
      <c r="A48" s="1">
        <v>15</v>
      </c>
      <c r="B48" s="1" t="s">
        <v>16</v>
      </c>
      <c r="C48" s="1">
        <v>4</v>
      </c>
      <c r="D48" s="24">
        <v>8</v>
      </c>
      <c r="E48" s="24">
        <v>7.3</v>
      </c>
      <c r="F48" s="7"/>
      <c r="G48" s="7"/>
      <c r="H48" s="16"/>
      <c r="I48" s="1">
        <v>14</v>
      </c>
      <c r="J48" s="1" t="s">
        <v>15</v>
      </c>
      <c r="K48" s="1">
        <v>7.5</v>
      </c>
      <c r="L48" s="24">
        <v>5.4</v>
      </c>
      <c r="M48" s="24">
        <v>7.3</v>
      </c>
      <c r="N48" s="7">
        <v>44</v>
      </c>
      <c r="O48" s="7">
        <v>60</v>
      </c>
      <c r="P48" s="16"/>
      <c r="Q48" s="22"/>
      <c r="Z48" s="1">
        <v>47</v>
      </c>
      <c r="AA48" s="1" t="s">
        <v>48</v>
      </c>
      <c r="AB48" s="1">
        <v>7</v>
      </c>
      <c r="AC48" s="24">
        <v>9.4</v>
      </c>
      <c r="AD48" s="24">
        <v>9.4</v>
      </c>
      <c r="AE48" s="7"/>
      <c r="AF48" s="7"/>
      <c r="AG48" s="16"/>
    </row>
    <row r="49" spans="1:33" ht="15" x14ac:dyDescent="0.3">
      <c r="A49" s="1">
        <v>69</v>
      </c>
      <c r="B49" s="7" t="s">
        <v>76</v>
      </c>
      <c r="C49" s="1">
        <v>7.75</v>
      </c>
      <c r="D49" s="24">
        <v>6.4</v>
      </c>
      <c r="E49" s="24">
        <v>7.2</v>
      </c>
      <c r="F49" s="7"/>
      <c r="G49" s="7"/>
      <c r="H49" s="16"/>
      <c r="I49" s="6">
        <v>41</v>
      </c>
      <c r="J49" s="1" t="s">
        <v>43</v>
      </c>
      <c r="K49" s="1">
        <v>6.5</v>
      </c>
      <c r="L49" s="24">
        <v>5</v>
      </c>
      <c r="M49" s="24">
        <v>5.3</v>
      </c>
      <c r="N49" s="7">
        <v>66</v>
      </c>
      <c r="O49" s="7">
        <v>90</v>
      </c>
      <c r="P49" s="16"/>
      <c r="Q49" s="22"/>
      <c r="Z49" s="1">
        <v>48</v>
      </c>
      <c r="AA49" s="1" t="s">
        <v>49</v>
      </c>
      <c r="AB49" s="1">
        <v>6.75</v>
      </c>
      <c r="AC49" s="24">
        <v>4.4000000000000004</v>
      </c>
      <c r="AD49" s="24">
        <v>6</v>
      </c>
      <c r="AE49" s="7"/>
      <c r="AF49" s="7"/>
      <c r="AG49" s="16"/>
    </row>
    <row r="50" spans="1:33" ht="15" x14ac:dyDescent="0.3">
      <c r="A50" s="1">
        <v>2</v>
      </c>
      <c r="B50" s="1" t="s">
        <v>3</v>
      </c>
      <c r="C50" s="1">
        <v>9.75</v>
      </c>
      <c r="D50" s="24">
        <v>1.7</v>
      </c>
      <c r="E50" s="24">
        <v>7.1</v>
      </c>
      <c r="F50" s="7"/>
      <c r="G50" s="7"/>
      <c r="H50" s="16"/>
      <c r="I50" s="6">
        <v>29</v>
      </c>
      <c r="J50" s="6" t="s">
        <v>36</v>
      </c>
      <c r="K50" s="1">
        <v>8.25</v>
      </c>
      <c r="L50" s="24">
        <v>4.8</v>
      </c>
      <c r="M50" s="24">
        <v>7.5</v>
      </c>
      <c r="N50" s="16">
        <v>81</v>
      </c>
      <c r="O50" s="16">
        <v>86</v>
      </c>
      <c r="P50" s="16"/>
      <c r="Q50" s="22"/>
      <c r="Z50" s="1">
        <v>49</v>
      </c>
      <c r="AA50" s="1" t="s">
        <v>50</v>
      </c>
      <c r="AB50" s="1">
        <v>6</v>
      </c>
      <c r="AC50" s="24">
        <v>3.2</v>
      </c>
      <c r="AD50" s="24">
        <v>6.3</v>
      </c>
      <c r="AE50" s="16"/>
      <c r="AF50" s="16"/>
      <c r="AG50" s="16"/>
    </row>
    <row r="51" spans="1:33" ht="15" x14ac:dyDescent="0.3">
      <c r="A51" s="1">
        <v>10</v>
      </c>
      <c r="B51" s="1" t="s">
        <v>11</v>
      </c>
      <c r="C51" s="1">
        <v>9</v>
      </c>
      <c r="D51" s="24">
        <v>7</v>
      </c>
      <c r="E51" s="24">
        <v>7.1</v>
      </c>
      <c r="F51" s="7"/>
      <c r="G51" s="7"/>
      <c r="H51" s="16"/>
      <c r="I51" s="6">
        <v>30</v>
      </c>
      <c r="J51" s="7" t="s">
        <v>35</v>
      </c>
      <c r="K51" s="1">
        <v>4.75</v>
      </c>
      <c r="L51" s="24">
        <v>4.7</v>
      </c>
      <c r="M51" s="24">
        <v>5.7</v>
      </c>
      <c r="N51" s="7">
        <v>50</v>
      </c>
      <c r="O51" s="7">
        <v>53</v>
      </c>
      <c r="P51" s="16"/>
      <c r="Q51" s="22"/>
      <c r="Z51" s="6">
        <v>50</v>
      </c>
      <c r="AA51" s="7" t="s">
        <v>51</v>
      </c>
      <c r="AB51" s="1">
        <v>9.75</v>
      </c>
      <c r="AC51" s="24">
        <v>7.3</v>
      </c>
      <c r="AD51" s="24">
        <v>8.6</v>
      </c>
      <c r="AE51" s="7"/>
      <c r="AF51" s="7"/>
      <c r="AG51" s="16"/>
    </row>
    <row r="52" spans="1:33" ht="15" x14ac:dyDescent="0.3">
      <c r="A52" s="6">
        <v>57</v>
      </c>
      <c r="B52" s="7" t="s">
        <v>60</v>
      </c>
      <c r="C52" s="1">
        <v>7.75</v>
      </c>
      <c r="D52" s="24">
        <v>7</v>
      </c>
      <c r="E52" s="24">
        <v>7.1</v>
      </c>
      <c r="F52" s="7"/>
      <c r="G52" s="7"/>
      <c r="H52" s="16"/>
      <c r="I52" s="1">
        <v>19</v>
      </c>
      <c r="J52" s="1" t="s">
        <v>20</v>
      </c>
      <c r="K52" s="1">
        <v>7.75</v>
      </c>
      <c r="L52" s="24">
        <v>4.5</v>
      </c>
      <c r="M52" s="24">
        <v>4.5999999999999996</v>
      </c>
      <c r="N52" s="7">
        <v>91</v>
      </c>
      <c r="O52" s="7">
        <v>89</v>
      </c>
      <c r="P52" s="16"/>
      <c r="Q52" s="22"/>
      <c r="Z52" s="6">
        <v>51</v>
      </c>
      <c r="AA52" s="1" t="s">
        <v>54</v>
      </c>
      <c r="AB52" s="1">
        <v>7</v>
      </c>
      <c r="AC52" s="24">
        <v>6.7</v>
      </c>
      <c r="AD52" s="24">
        <v>6.6</v>
      </c>
      <c r="AE52" s="7"/>
      <c r="AF52" s="7"/>
      <c r="AG52" s="16"/>
    </row>
    <row r="53" spans="1:33" ht="15" x14ac:dyDescent="0.3">
      <c r="A53" s="1">
        <v>44</v>
      </c>
      <c r="B53" s="1" t="s">
        <v>46</v>
      </c>
      <c r="C53" s="1">
        <v>8.5</v>
      </c>
      <c r="D53" s="24">
        <v>8.8000000000000007</v>
      </c>
      <c r="E53" s="24">
        <v>6.9</v>
      </c>
      <c r="F53" s="7"/>
      <c r="G53" s="7"/>
      <c r="H53" s="16"/>
      <c r="I53" s="1">
        <v>48</v>
      </c>
      <c r="J53" s="1" t="s">
        <v>49</v>
      </c>
      <c r="K53" s="1">
        <v>6.75</v>
      </c>
      <c r="L53" s="24">
        <v>4.4000000000000004</v>
      </c>
      <c r="M53" s="24">
        <v>6</v>
      </c>
      <c r="N53" s="7">
        <v>32</v>
      </c>
      <c r="O53" s="7">
        <v>63</v>
      </c>
      <c r="P53" s="16"/>
      <c r="Q53" s="22"/>
      <c r="Z53" s="1">
        <v>52</v>
      </c>
      <c r="AA53" s="1" t="s">
        <v>55</v>
      </c>
      <c r="AB53" s="1">
        <v>7</v>
      </c>
      <c r="AC53" s="24">
        <v>1.5</v>
      </c>
      <c r="AD53" s="24">
        <v>6.4</v>
      </c>
      <c r="AE53" s="7"/>
      <c r="AF53" s="7"/>
      <c r="AG53" s="16"/>
    </row>
    <row r="54" spans="1:33" ht="15" x14ac:dyDescent="0.3">
      <c r="A54" s="1">
        <v>63</v>
      </c>
      <c r="B54" s="7" t="s">
        <v>68</v>
      </c>
      <c r="C54" s="1">
        <v>8</v>
      </c>
      <c r="D54" s="24">
        <v>4.0999999999999996</v>
      </c>
      <c r="E54" s="24">
        <v>6.9</v>
      </c>
      <c r="F54" s="7"/>
      <c r="G54" s="7"/>
      <c r="H54" s="16"/>
      <c r="I54" s="1">
        <v>61</v>
      </c>
      <c r="J54" s="1" t="s">
        <v>73</v>
      </c>
      <c r="K54" s="1">
        <v>5.25</v>
      </c>
      <c r="L54" s="24">
        <v>4.3</v>
      </c>
      <c r="M54" s="24">
        <v>5</v>
      </c>
      <c r="N54" s="7">
        <v>95</v>
      </c>
      <c r="O54" s="7">
        <v>94</v>
      </c>
      <c r="P54" s="16"/>
      <c r="Q54" s="22"/>
      <c r="Z54" s="6">
        <v>53</v>
      </c>
      <c r="AA54" s="7" t="s">
        <v>57</v>
      </c>
      <c r="AB54" s="1">
        <v>9.5</v>
      </c>
      <c r="AC54" s="24">
        <v>9</v>
      </c>
      <c r="AD54" s="24">
        <v>8.9</v>
      </c>
      <c r="AE54" s="7"/>
      <c r="AF54" s="7"/>
      <c r="AG54" s="16"/>
    </row>
    <row r="55" spans="1:33" ht="15" x14ac:dyDescent="0.3">
      <c r="A55" s="1">
        <v>36</v>
      </c>
      <c r="B55" s="6" t="s">
        <v>38</v>
      </c>
      <c r="C55" s="1">
        <v>9</v>
      </c>
      <c r="D55" s="24">
        <v>4.2</v>
      </c>
      <c r="E55" s="24">
        <v>6.8</v>
      </c>
      <c r="F55" s="7"/>
      <c r="G55" s="7"/>
      <c r="H55" s="16"/>
      <c r="I55" s="1">
        <v>26</v>
      </c>
      <c r="J55" s="1" t="s">
        <v>27</v>
      </c>
      <c r="K55" s="1">
        <v>7.25</v>
      </c>
      <c r="L55" s="24">
        <v>4.2</v>
      </c>
      <c r="M55" s="24">
        <v>7.5</v>
      </c>
      <c r="N55" s="16">
        <v>28</v>
      </c>
      <c r="O55" s="16">
        <v>58</v>
      </c>
      <c r="P55" s="16"/>
      <c r="Q55" s="22"/>
      <c r="Z55" s="1">
        <v>54</v>
      </c>
      <c r="AA55" s="1" t="s">
        <v>56</v>
      </c>
      <c r="AB55" s="1">
        <v>4.5</v>
      </c>
      <c r="AC55" s="24">
        <v>8.3000000000000007</v>
      </c>
      <c r="AD55" s="24">
        <v>6.3</v>
      </c>
      <c r="AE55" s="16"/>
      <c r="AF55" s="16"/>
      <c r="AG55" s="16"/>
    </row>
    <row r="56" spans="1:33" ht="15" x14ac:dyDescent="0.3">
      <c r="A56" s="1">
        <v>1</v>
      </c>
      <c r="B56" s="1" t="s">
        <v>2</v>
      </c>
      <c r="C56" s="1">
        <v>7.5</v>
      </c>
      <c r="D56" s="24">
        <v>4.0999999999999996</v>
      </c>
      <c r="E56" s="24">
        <v>6.7</v>
      </c>
      <c r="F56" s="7"/>
      <c r="G56" s="7"/>
      <c r="H56" s="16"/>
      <c r="I56" s="1">
        <v>36</v>
      </c>
      <c r="J56" s="6" t="s">
        <v>38</v>
      </c>
      <c r="K56" s="1">
        <v>9</v>
      </c>
      <c r="L56" s="24">
        <v>4.2</v>
      </c>
      <c r="M56" s="24">
        <v>6.8</v>
      </c>
      <c r="N56" s="16">
        <v>43</v>
      </c>
      <c r="O56" s="16">
        <v>50</v>
      </c>
      <c r="P56" s="16"/>
      <c r="Q56" s="22"/>
      <c r="Z56" s="1">
        <v>55</v>
      </c>
      <c r="AA56" s="1" t="s">
        <v>59</v>
      </c>
      <c r="AB56" s="1">
        <v>9</v>
      </c>
      <c r="AC56" s="24">
        <v>9.3000000000000007</v>
      </c>
      <c r="AD56" s="24">
        <v>8.3000000000000007</v>
      </c>
      <c r="AE56" s="16"/>
      <c r="AF56" s="16"/>
      <c r="AG56" s="16"/>
    </row>
    <row r="57" spans="1:33" ht="15" x14ac:dyDescent="0.3">
      <c r="A57" s="1">
        <v>11</v>
      </c>
      <c r="B57" s="1" t="s">
        <v>12</v>
      </c>
      <c r="C57" s="1">
        <v>9</v>
      </c>
      <c r="D57" s="24">
        <v>7</v>
      </c>
      <c r="E57" s="24">
        <v>6.6</v>
      </c>
      <c r="F57" s="7"/>
      <c r="G57" s="7"/>
      <c r="H57" s="16"/>
      <c r="I57" s="1">
        <v>1</v>
      </c>
      <c r="J57" s="1" t="s">
        <v>2</v>
      </c>
      <c r="K57" s="1">
        <v>7.5</v>
      </c>
      <c r="L57" s="24">
        <v>4.0999999999999996</v>
      </c>
      <c r="M57" s="24">
        <v>6.7</v>
      </c>
      <c r="N57" s="7">
        <v>69</v>
      </c>
      <c r="O57" s="7">
        <v>75</v>
      </c>
      <c r="P57" s="16"/>
      <c r="Q57" s="22"/>
      <c r="Z57" s="1">
        <v>56</v>
      </c>
      <c r="AA57" s="1" t="s">
        <v>64</v>
      </c>
      <c r="AB57" s="1">
        <v>6.75</v>
      </c>
      <c r="AC57" s="24">
        <v>6.6</v>
      </c>
      <c r="AD57" s="24">
        <v>9</v>
      </c>
      <c r="AE57" s="7"/>
      <c r="AF57" s="7"/>
      <c r="AG57" s="16"/>
    </row>
    <row r="58" spans="1:33" ht="15" x14ac:dyDescent="0.3">
      <c r="A58" s="6">
        <v>51</v>
      </c>
      <c r="B58" s="1" t="s">
        <v>54</v>
      </c>
      <c r="C58" s="1">
        <v>7</v>
      </c>
      <c r="D58" s="24">
        <v>6.7</v>
      </c>
      <c r="E58" s="24">
        <v>6.6</v>
      </c>
      <c r="F58" s="7"/>
      <c r="G58" s="7"/>
      <c r="H58" s="16"/>
      <c r="I58" s="1">
        <v>63</v>
      </c>
      <c r="J58" s="7" t="s">
        <v>68</v>
      </c>
      <c r="K58" s="1">
        <v>8</v>
      </c>
      <c r="L58" s="24">
        <v>4.0999999999999996</v>
      </c>
      <c r="M58" s="24">
        <v>6.9</v>
      </c>
      <c r="N58" s="7">
        <v>47</v>
      </c>
      <c r="O58" s="7">
        <v>57</v>
      </c>
      <c r="P58" s="16"/>
      <c r="Q58" s="22"/>
      <c r="Z58" s="6">
        <v>57</v>
      </c>
      <c r="AA58" s="7" t="s">
        <v>60</v>
      </c>
      <c r="AB58" s="1">
        <v>7.75</v>
      </c>
      <c r="AC58" s="24">
        <v>7</v>
      </c>
      <c r="AD58" s="24">
        <v>7.1</v>
      </c>
      <c r="AE58" s="7"/>
      <c r="AF58" s="7"/>
      <c r="AG58" s="16"/>
    </row>
    <row r="59" spans="1:33" ht="15" x14ac:dyDescent="0.3">
      <c r="A59" s="6">
        <v>58</v>
      </c>
      <c r="B59" s="7" t="s">
        <v>58</v>
      </c>
      <c r="C59" s="1">
        <v>8.75</v>
      </c>
      <c r="D59" s="24">
        <v>7</v>
      </c>
      <c r="E59" s="24">
        <v>6.6</v>
      </c>
      <c r="F59" s="7"/>
      <c r="G59" s="7"/>
      <c r="H59" s="16"/>
      <c r="I59" s="1">
        <v>6</v>
      </c>
      <c r="J59" s="1" t="s">
        <v>7</v>
      </c>
      <c r="K59" s="1">
        <v>8</v>
      </c>
      <c r="L59" s="24">
        <v>3.8</v>
      </c>
      <c r="M59" s="24">
        <v>7.4</v>
      </c>
      <c r="N59" s="7">
        <v>80</v>
      </c>
      <c r="O59" s="7">
        <v>81</v>
      </c>
      <c r="P59" s="16"/>
      <c r="Q59" s="22"/>
      <c r="Z59" s="6">
        <v>58</v>
      </c>
      <c r="AA59" s="7" t="s">
        <v>58</v>
      </c>
      <c r="AB59" s="1">
        <v>8.75</v>
      </c>
      <c r="AC59" s="24">
        <v>7</v>
      </c>
      <c r="AD59" s="24">
        <v>6.6</v>
      </c>
      <c r="AE59" s="7"/>
      <c r="AF59" s="7"/>
      <c r="AG59" s="16"/>
    </row>
    <row r="60" spans="1:33" ht="15" x14ac:dyDescent="0.3">
      <c r="A60" s="1">
        <v>52</v>
      </c>
      <c r="B60" s="1" t="s">
        <v>55</v>
      </c>
      <c r="C60" s="1">
        <v>7</v>
      </c>
      <c r="D60" s="24">
        <v>1.5</v>
      </c>
      <c r="E60" s="24">
        <v>6.4</v>
      </c>
      <c r="F60" s="7"/>
      <c r="G60" s="7"/>
      <c r="H60" s="16"/>
      <c r="I60" s="1">
        <v>43</v>
      </c>
      <c r="J60" s="1" t="s">
        <v>45</v>
      </c>
      <c r="K60" s="1">
        <v>3</v>
      </c>
      <c r="L60" s="24">
        <v>3.5</v>
      </c>
      <c r="M60" s="24">
        <v>9.6</v>
      </c>
      <c r="N60" s="7">
        <v>83</v>
      </c>
      <c r="O60" s="7">
        <v>63</v>
      </c>
      <c r="P60" s="16"/>
      <c r="Q60" s="22"/>
      <c r="Z60" s="1">
        <v>59</v>
      </c>
      <c r="AA60" s="1" t="s">
        <v>65</v>
      </c>
      <c r="AB60" s="1">
        <v>6.75</v>
      </c>
      <c r="AC60" s="24">
        <v>8.1</v>
      </c>
      <c r="AD60" s="24">
        <v>8.6</v>
      </c>
      <c r="AE60" s="7"/>
      <c r="AF60" s="7"/>
      <c r="AG60" s="16"/>
    </row>
    <row r="61" spans="1:33" ht="15" x14ac:dyDescent="0.3">
      <c r="A61" s="1">
        <v>49</v>
      </c>
      <c r="B61" s="1" t="s">
        <v>50</v>
      </c>
      <c r="C61" s="1">
        <v>6</v>
      </c>
      <c r="D61" s="24">
        <v>3.2</v>
      </c>
      <c r="E61" s="24">
        <v>6.3</v>
      </c>
      <c r="F61" s="7"/>
      <c r="G61" s="7"/>
      <c r="H61" s="16"/>
      <c r="I61" s="1">
        <v>49</v>
      </c>
      <c r="J61" s="1" t="s">
        <v>50</v>
      </c>
      <c r="K61" s="1">
        <v>6</v>
      </c>
      <c r="L61" s="24">
        <v>3.2</v>
      </c>
      <c r="M61" s="24">
        <v>6.3</v>
      </c>
      <c r="N61" s="7">
        <v>80</v>
      </c>
      <c r="O61" s="7">
        <v>73</v>
      </c>
      <c r="P61" s="16"/>
      <c r="Q61" s="22"/>
      <c r="Z61" s="1">
        <v>60</v>
      </c>
      <c r="AA61" s="1" t="s">
        <v>66</v>
      </c>
      <c r="AB61" s="1">
        <v>8.25</v>
      </c>
      <c r="AC61" s="24">
        <v>9.4</v>
      </c>
      <c r="AD61" s="24">
        <v>8.9</v>
      </c>
      <c r="AE61" s="7"/>
      <c r="AF61" s="7"/>
      <c r="AG61" s="16"/>
    </row>
    <row r="62" spans="1:33" ht="15" x14ac:dyDescent="0.3">
      <c r="A62" s="1">
        <v>54</v>
      </c>
      <c r="B62" s="1" t="s">
        <v>56</v>
      </c>
      <c r="C62" s="1">
        <v>4.5</v>
      </c>
      <c r="D62" s="24">
        <v>8.3000000000000007</v>
      </c>
      <c r="E62" s="24">
        <v>6.3</v>
      </c>
      <c r="F62" s="7"/>
      <c r="G62" s="7"/>
      <c r="H62" s="16"/>
      <c r="I62" s="1">
        <v>64</v>
      </c>
      <c r="J62" s="7" t="s">
        <v>69</v>
      </c>
      <c r="K62" s="1">
        <v>5.5</v>
      </c>
      <c r="L62" s="24">
        <v>2.8</v>
      </c>
      <c r="M62" s="24">
        <v>5.8</v>
      </c>
      <c r="N62" s="7">
        <v>75</v>
      </c>
      <c r="O62" s="7">
        <v>75</v>
      </c>
      <c r="P62" s="16"/>
      <c r="Q62" s="22"/>
      <c r="Z62" s="1">
        <v>61</v>
      </c>
      <c r="AA62" s="1" t="s">
        <v>73</v>
      </c>
      <c r="AB62" s="1">
        <v>5.25</v>
      </c>
      <c r="AC62" s="24">
        <v>4.3</v>
      </c>
      <c r="AD62" s="24">
        <v>5</v>
      </c>
      <c r="AE62" s="7"/>
      <c r="AF62" s="7"/>
      <c r="AG62" s="16"/>
    </row>
    <row r="63" spans="1:33" ht="15" x14ac:dyDescent="0.3">
      <c r="A63" s="1">
        <v>24</v>
      </c>
      <c r="B63" s="1" t="s">
        <v>25</v>
      </c>
      <c r="C63" s="1">
        <v>6.75</v>
      </c>
      <c r="D63" s="24">
        <v>7.8</v>
      </c>
      <c r="E63" s="24">
        <v>6</v>
      </c>
      <c r="F63" s="7"/>
      <c r="G63" s="7"/>
      <c r="H63" s="16"/>
      <c r="I63" s="1">
        <v>2</v>
      </c>
      <c r="J63" s="1" t="s">
        <v>3</v>
      </c>
      <c r="K63" s="1">
        <v>9.75</v>
      </c>
      <c r="L63" s="24">
        <v>1.7</v>
      </c>
      <c r="M63" s="24">
        <v>7.1</v>
      </c>
      <c r="N63" s="7">
        <v>91</v>
      </c>
      <c r="O63" s="7">
        <v>81</v>
      </c>
      <c r="P63" s="16"/>
      <c r="Q63" s="22"/>
      <c r="Z63" s="1">
        <v>62</v>
      </c>
      <c r="AA63" s="7" t="s">
        <v>67</v>
      </c>
      <c r="AB63" s="1">
        <v>9.75</v>
      </c>
      <c r="AC63" s="24">
        <v>9.1</v>
      </c>
      <c r="AD63" s="24">
        <v>9.1</v>
      </c>
      <c r="AE63" s="7"/>
      <c r="AF63" s="7"/>
      <c r="AG63" s="16"/>
    </row>
    <row r="64" spans="1:33" ht="15" x14ac:dyDescent="0.3">
      <c r="A64" s="1">
        <v>48</v>
      </c>
      <c r="B64" s="1" t="s">
        <v>49</v>
      </c>
      <c r="C64" s="1">
        <v>6.75</v>
      </c>
      <c r="D64" s="24">
        <v>4.4000000000000004</v>
      </c>
      <c r="E64" s="24">
        <v>6</v>
      </c>
      <c r="F64" s="7"/>
      <c r="G64" s="7"/>
      <c r="H64" s="16"/>
      <c r="I64" s="1">
        <v>52</v>
      </c>
      <c r="J64" s="1" t="s">
        <v>55</v>
      </c>
      <c r="K64" s="1">
        <v>7</v>
      </c>
      <c r="L64" s="24">
        <v>1.5</v>
      </c>
      <c r="M64" s="24">
        <v>6.4</v>
      </c>
      <c r="N64" s="7">
        <v>35</v>
      </c>
      <c r="O64" s="7">
        <v>96</v>
      </c>
      <c r="P64" s="16"/>
      <c r="Q64" s="22"/>
      <c r="Z64" s="1">
        <v>63</v>
      </c>
      <c r="AA64" s="7" t="s">
        <v>68</v>
      </c>
      <c r="AB64" s="1">
        <v>8</v>
      </c>
      <c r="AC64" s="24">
        <v>4.0999999999999996</v>
      </c>
      <c r="AD64" s="24">
        <v>6.9</v>
      </c>
      <c r="AE64" s="7"/>
      <c r="AF64" s="7"/>
      <c r="AG64" s="16"/>
    </row>
    <row r="65" spans="1:33" ht="15" x14ac:dyDescent="0.3">
      <c r="A65" s="1">
        <v>16</v>
      </c>
      <c r="B65" s="1" t="s">
        <v>17</v>
      </c>
      <c r="C65" s="1">
        <v>8.25</v>
      </c>
      <c r="D65" s="24">
        <v>6.4</v>
      </c>
      <c r="E65" s="24">
        <v>5.8</v>
      </c>
      <c r="F65" s="7"/>
      <c r="G65" s="7"/>
      <c r="H65" s="16"/>
      <c r="I65" s="22"/>
      <c r="J65" s="16"/>
      <c r="K65" s="23"/>
      <c r="L65" s="23"/>
      <c r="M65" s="23"/>
      <c r="N65" s="16"/>
      <c r="O65" s="16"/>
      <c r="P65" s="16"/>
      <c r="Q65" s="22"/>
      <c r="Z65" s="1">
        <v>64</v>
      </c>
      <c r="AA65" s="7" t="s">
        <v>69</v>
      </c>
      <c r="AB65" s="1">
        <v>5.5</v>
      </c>
      <c r="AC65" s="24">
        <v>2.8</v>
      </c>
      <c r="AD65" s="24">
        <v>5.8</v>
      </c>
      <c r="AE65" s="16"/>
      <c r="AF65" s="16"/>
      <c r="AG65" s="16"/>
    </row>
    <row r="66" spans="1:33" ht="15" x14ac:dyDescent="0.3">
      <c r="A66" s="1">
        <v>64</v>
      </c>
      <c r="B66" s="7" t="s">
        <v>69</v>
      </c>
      <c r="C66" s="1">
        <v>5.5</v>
      </c>
      <c r="D66" s="24">
        <v>2.8</v>
      </c>
      <c r="E66" s="24">
        <v>5.8</v>
      </c>
      <c r="F66" s="7"/>
      <c r="G66" s="7"/>
      <c r="H66" s="16"/>
      <c r="I66" s="22"/>
      <c r="J66" s="16"/>
      <c r="K66" s="23"/>
      <c r="L66" s="23"/>
      <c r="M66" s="23"/>
      <c r="N66" s="16"/>
      <c r="O66" s="16"/>
      <c r="P66" s="16"/>
      <c r="Q66" s="22"/>
      <c r="Z66" s="1">
        <v>65</v>
      </c>
      <c r="AA66" s="7" t="s">
        <v>74</v>
      </c>
      <c r="AB66" s="1">
        <v>8.5</v>
      </c>
      <c r="AC66" s="24">
        <v>8</v>
      </c>
      <c r="AD66" s="24">
        <v>8.3000000000000007</v>
      </c>
      <c r="AE66" s="16"/>
      <c r="AF66" s="16"/>
      <c r="AG66" s="16"/>
    </row>
    <row r="67" spans="1:33" ht="15" x14ac:dyDescent="0.3">
      <c r="A67" s="6">
        <v>30</v>
      </c>
      <c r="B67" s="7" t="s">
        <v>35</v>
      </c>
      <c r="C67" s="1">
        <v>4.75</v>
      </c>
      <c r="D67" s="24">
        <v>4.7</v>
      </c>
      <c r="E67" s="24">
        <v>5.7</v>
      </c>
      <c r="F67" s="7"/>
      <c r="G67" s="7"/>
      <c r="H67" s="16"/>
      <c r="I67" s="22"/>
      <c r="J67" s="16"/>
      <c r="K67" s="23"/>
      <c r="L67" s="23"/>
      <c r="M67" s="23"/>
      <c r="N67" s="16"/>
      <c r="O67" s="16"/>
      <c r="P67" s="16"/>
      <c r="Q67" s="22"/>
      <c r="Z67" s="1">
        <v>66</v>
      </c>
      <c r="AA67" s="7" t="s">
        <v>70</v>
      </c>
      <c r="AB67" s="1">
        <v>8.5</v>
      </c>
      <c r="AC67" s="24">
        <v>8.3000000000000007</v>
      </c>
      <c r="AD67" s="24">
        <v>9.1</v>
      </c>
      <c r="AE67" s="16"/>
      <c r="AF67" s="16"/>
      <c r="AG67" s="16"/>
    </row>
    <row r="68" spans="1:33" ht="15" x14ac:dyDescent="0.3">
      <c r="A68" s="6">
        <v>41</v>
      </c>
      <c r="B68" s="1" t="s">
        <v>43</v>
      </c>
      <c r="C68" s="1">
        <v>6.5</v>
      </c>
      <c r="D68" s="24">
        <v>5</v>
      </c>
      <c r="E68" s="24">
        <v>5.3</v>
      </c>
      <c r="F68" s="7"/>
      <c r="G68" s="7"/>
      <c r="H68" s="16"/>
      <c r="I68" s="22"/>
      <c r="J68" s="16"/>
      <c r="K68" s="23"/>
      <c r="L68" s="23"/>
      <c r="M68" s="23"/>
      <c r="N68" s="16"/>
      <c r="O68" s="16"/>
      <c r="P68" s="16"/>
      <c r="Q68" s="22"/>
      <c r="Z68" s="1">
        <v>67</v>
      </c>
      <c r="AA68" s="7" t="s">
        <v>71</v>
      </c>
      <c r="AB68" s="1">
        <v>8.5</v>
      </c>
      <c r="AC68" s="24">
        <v>8.5</v>
      </c>
      <c r="AD68" s="24">
        <v>8.4</v>
      </c>
      <c r="AE68" s="16"/>
      <c r="AF68" s="16"/>
      <c r="AG68" s="16"/>
    </row>
    <row r="69" spans="1:33" ht="15" x14ac:dyDescent="0.3">
      <c r="A69" s="1">
        <v>61</v>
      </c>
      <c r="B69" s="1" t="s">
        <v>73</v>
      </c>
      <c r="C69" s="1">
        <v>5.25</v>
      </c>
      <c r="D69" s="24">
        <v>4.3</v>
      </c>
      <c r="E69" s="24">
        <v>5</v>
      </c>
      <c r="F69" s="18"/>
      <c r="G69" s="7"/>
      <c r="H69" s="16"/>
      <c r="I69" s="22"/>
      <c r="J69" s="16"/>
      <c r="K69" s="23"/>
      <c r="L69" s="23"/>
      <c r="M69" s="23"/>
      <c r="N69" s="16"/>
      <c r="O69" s="16"/>
      <c r="P69" s="16"/>
      <c r="Q69" s="22"/>
      <c r="Z69" s="1">
        <v>68</v>
      </c>
      <c r="AA69" s="7" t="s">
        <v>75</v>
      </c>
      <c r="AB69" s="1">
        <v>8.5</v>
      </c>
      <c r="AC69" s="24">
        <v>7.2</v>
      </c>
      <c r="AD69" s="24">
        <v>7.9</v>
      </c>
      <c r="AE69" s="16"/>
      <c r="AF69" s="16"/>
      <c r="AG69" s="16"/>
    </row>
    <row r="70" spans="1:33" ht="15" x14ac:dyDescent="0.3">
      <c r="A70" s="1">
        <v>19</v>
      </c>
      <c r="B70" s="1" t="s">
        <v>20</v>
      </c>
      <c r="C70" s="1">
        <v>7.75</v>
      </c>
      <c r="D70" s="24">
        <v>4.5</v>
      </c>
      <c r="E70" s="24">
        <v>4.5999999999999996</v>
      </c>
      <c r="F70" s="18"/>
      <c r="G70" s="7"/>
      <c r="H70" s="16"/>
      <c r="I70" s="22"/>
      <c r="J70" s="16"/>
      <c r="K70" s="23"/>
      <c r="L70" s="23"/>
      <c r="M70" s="23"/>
      <c r="N70" s="16"/>
      <c r="O70" s="16"/>
      <c r="P70" s="16"/>
      <c r="Q70" s="22"/>
      <c r="Z70" s="1">
        <v>69</v>
      </c>
      <c r="AA70" s="7" t="s">
        <v>76</v>
      </c>
      <c r="AB70" s="1">
        <v>7.75</v>
      </c>
      <c r="AC70" s="24">
        <v>6.4</v>
      </c>
      <c r="AD70" s="24">
        <v>7.2</v>
      </c>
      <c r="AE70" s="16"/>
      <c r="AF70" s="16"/>
      <c r="AG70" s="16"/>
    </row>
    <row r="71" spans="1:33" ht="14" x14ac:dyDescent="0.3">
      <c r="A71" s="22"/>
      <c r="B71" s="16"/>
      <c r="C71" s="23"/>
      <c r="D71" s="23"/>
      <c r="E71" s="23"/>
      <c r="H71" s="16"/>
      <c r="I71" s="22"/>
      <c r="J71" s="16"/>
      <c r="K71" s="23"/>
      <c r="L71" s="23"/>
      <c r="M71" s="23"/>
      <c r="N71" s="16"/>
      <c r="O71" s="16"/>
      <c r="P71" s="16"/>
      <c r="Q71" s="22"/>
      <c r="Z71" s="22"/>
      <c r="AA71" s="16"/>
      <c r="AB71" s="23"/>
      <c r="AC71" s="23"/>
      <c r="AD71" s="23"/>
      <c r="AE71" s="16"/>
      <c r="AF71" s="16"/>
      <c r="AG71" s="16"/>
    </row>
    <row r="72" spans="1:33" ht="14" x14ac:dyDescent="0.3">
      <c r="A72" s="22"/>
      <c r="B72" s="16"/>
      <c r="C72" s="23"/>
      <c r="D72" s="23"/>
      <c r="E72" s="23"/>
      <c r="H72" s="16"/>
      <c r="I72" s="22"/>
      <c r="J72" s="16"/>
      <c r="K72" s="23"/>
      <c r="L72" s="23"/>
      <c r="M72" s="23"/>
      <c r="N72" s="16"/>
      <c r="O72" s="16"/>
      <c r="P72" s="16"/>
      <c r="Q72" s="22"/>
      <c r="Z72" s="22"/>
      <c r="AA72" s="16"/>
      <c r="AB72" s="23"/>
      <c r="AC72" s="23"/>
      <c r="AD72" s="23"/>
      <c r="AE72" s="16"/>
      <c r="AF72" s="16"/>
      <c r="AG72" s="16"/>
    </row>
    <row r="73" spans="1:33" ht="14" x14ac:dyDescent="0.3">
      <c r="A73" s="22"/>
      <c r="B73" s="16"/>
      <c r="C73" s="23"/>
      <c r="D73" s="23"/>
      <c r="E73" s="23"/>
      <c r="H73" s="16"/>
      <c r="I73" s="22"/>
      <c r="J73" s="16"/>
      <c r="K73" s="23"/>
      <c r="L73" s="23"/>
      <c r="M73" s="23"/>
      <c r="N73" s="16"/>
      <c r="O73" s="16"/>
      <c r="P73" s="16"/>
      <c r="Q73" s="22"/>
      <c r="Z73" s="22"/>
      <c r="AA73" s="16"/>
      <c r="AB73" s="23"/>
      <c r="AC73" s="23"/>
      <c r="AD73" s="23"/>
      <c r="AE73" s="16"/>
      <c r="AF73" s="16"/>
      <c r="AG73" s="16"/>
    </row>
    <row r="74" spans="1:33" ht="14" x14ac:dyDescent="0.3">
      <c r="A74" s="22"/>
      <c r="B74" s="16"/>
      <c r="C74" s="23"/>
      <c r="D74" s="23"/>
      <c r="E74" s="23"/>
      <c r="H74" s="16"/>
      <c r="I74" s="22"/>
      <c r="J74" s="16"/>
      <c r="K74" s="23"/>
      <c r="L74" s="23"/>
      <c r="M74" s="23"/>
      <c r="N74" s="16"/>
      <c r="O74" s="16"/>
      <c r="P74" s="16"/>
      <c r="Q74" s="22"/>
      <c r="Z74" s="22"/>
      <c r="AA74" s="16"/>
      <c r="AB74" s="23"/>
      <c r="AC74" s="23"/>
      <c r="AD74" s="23"/>
      <c r="AE74" s="16"/>
      <c r="AF74" s="16"/>
      <c r="AG74" s="16"/>
    </row>
    <row r="75" spans="1:33" ht="14" x14ac:dyDescent="0.3">
      <c r="A75" s="22"/>
      <c r="B75" s="16"/>
      <c r="C75" s="23"/>
      <c r="D75" s="23"/>
      <c r="E75" s="23"/>
      <c r="H75" s="16"/>
      <c r="I75" s="22"/>
      <c r="J75" s="16"/>
      <c r="K75" s="23"/>
      <c r="L75" s="23"/>
      <c r="M75" s="23"/>
      <c r="N75" s="16"/>
      <c r="O75" s="16"/>
      <c r="P75" s="16"/>
      <c r="Q75" s="22"/>
      <c r="Z75" s="22"/>
      <c r="AA75" s="16"/>
      <c r="AB75" s="23"/>
      <c r="AC75" s="23"/>
      <c r="AD75" s="23"/>
      <c r="AE75" s="16"/>
      <c r="AF75" s="16"/>
      <c r="AG75" s="16"/>
    </row>
    <row r="76" spans="1:33" x14ac:dyDescent="0.3">
      <c r="A76" s="22"/>
      <c r="B76" s="16" t="s">
        <v>82</v>
      </c>
      <c r="C76" s="27">
        <f>COUNT(A2:A70)</f>
        <v>69</v>
      </c>
      <c r="D76" s="23"/>
      <c r="E76" s="23"/>
      <c r="H76" s="16"/>
      <c r="I76" s="22"/>
      <c r="J76" s="16" t="s">
        <v>82</v>
      </c>
      <c r="K76" s="23">
        <f>COUNT(I2:I64)</f>
        <v>63</v>
      </c>
      <c r="L76" s="23"/>
      <c r="M76" s="23"/>
      <c r="N76" s="16"/>
      <c r="O76" s="16"/>
      <c r="P76" s="16"/>
      <c r="Q76" s="22"/>
      <c r="R76" s="16" t="s">
        <v>83</v>
      </c>
      <c r="S76" s="23">
        <f>COUNT(Q2:Q39)</f>
        <v>37</v>
      </c>
      <c r="Z76" s="22"/>
      <c r="AA76" s="16" t="s">
        <v>82</v>
      </c>
      <c r="AB76" s="27">
        <f>COUNT(Z2:Z70)</f>
        <v>69</v>
      </c>
      <c r="AC76" s="23"/>
      <c r="AD76" s="23"/>
      <c r="AE76" s="16"/>
      <c r="AF76" s="16"/>
      <c r="AG76" s="16"/>
    </row>
    <row r="77" spans="1:33" x14ac:dyDescent="0.3">
      <c r="A77" s="22"/>
      <c r="B77" s="16" t="s">
        <v>90</v>
      </c>
      <c r="C77" s="27">
        <f>AVERAGE(C2:C70)</f>
        <v>7.4492753623188408</v>
      </c>
      <c r="D77" s="23"/>
      <c r="E77" s="23"/>
      <c r="H77" s="16"/>
      <c r="I77" s="22"/>
      <c r="J77" s="16" t="s">
        <v>90</v>
      </c>
      <c r="K77" s="23">
        <f>AVERAGE(K2:K64)</f>
        <v>7.3690476190476186</v>
      </c>
      <c r="L77" s="23"/>
      <c r="M77" s="23"/>
      <c r="N77" s="16"/>
      <c r="O77" s="16"/>
      <c r="P77" s="16"/>
      <c r="Q77" s="22"/>
      <c r="R77" s="16" t="s">
        <v>91</v>
      </c>
      <c r="S77" s="23">
        <f>AVERAGE(Table116[New Movies])</f>
        <v>7.0270270270270272</v>
      </c>
      <c r="Z77" s="22"/>
      <c r="AA77" s="16" t="s">
        <v>90</v>
      </c>
      <c r="AB77" s="27">
        <f>AVERAGE(AB2:AB70)</f>
        <v>7.4492753623188408</v>
      </c>
      <c r="AC77" s="23"/>
      <c r="AD77" s="23"/>
      <c r="AE77" s="16"/>
      <c r="AF77" s="16"/>
      <c r="AG77" s="16"/>
    </row>
    <row r="78" spans="1:33" x14ac:dyDescent="0.3">
      <c r="A78" s="22"/>
      <c r="B78" s="16" t="s">
        <v>92</v>
      </c>
      <c r="C78" s="27">
        <f>MAX(C2:C70)-MIN(C2:C70)</f>
        <v>7</v>
      </c>
      <c r="D78" s="23"/>
      <c r="E78" s="23"/>
      <c r="H78" s="16"/>
      <c r="I78" s="22"/>
      <c r="J78" s="16" t="s">
        <v>92</v>
      </c>
      <c r="K78" s="23">
        <f>MAX(K2:K64)-MIN(K2:K64)</f>
        <v>7</v>
      </c>
      <c r="L78" s="23"/>
      <c r="M78" s="23"/>
      <c r="N78" s="16"/>
      <c r="O78" s="16"/>
      <c r="P78" s="16"/>
      <c r="Q78" s="22"/>
      <c r="R78" s="19" t="s">
        <v>92</v>
      </c>
      <c r="S78" s="26">
        <f>MAX(S2:S64)-MIN(S2:S64)</f>
        <v>5.75</v>
      </c>
      <c r="Z78" s="22"/>
      <c r="AA78" s="16" t="s">
        <v>92</v>
      </c>
      <c r="AB78" s="27">
        <f>MAX(AB2:AB70)-MIN(AB2:AB70)</f>
        <v>7</v>
      </c>
      <c r="AC78" s="23"/>
      <c r="AD78" s="23"/>
      <c r="AE78" s="16"/>
      <c r="AF78" s="16"/>
      <c r="AG78" s="16"/>
    </row>
    <row r="79" spans="1:33" ht="14" x14ac:dyDescent="0.3">
      <c r="A79" s="22"/>
      <c r="B79" s="16"/>
      <c r="C79" s="23"/>
      <c r="D79" s="23"/>
      <c r="E79" s="23"/>
      <c r="H79" s="16"/>
      <c r="I79" s="22"/>
      <c r="J79" s="16"/>
      <c r="K79" s="23"/>
      <c r="L79" s="23"/>
      <c r="M79" s="23"/>
      <c r="N79" s="16"/>
      <c r="O79" s="16"/>
      <c r="P79" s="16"/>
      <c r="Q79" s="22"/>
      <c r="Z79" s="22"/>
      <c r="AA79" s="16"/>
      <c r="AB79" s="23"/>
      <c r="AC79" s="23"/>
      <c r="AD79" s="23"/>
      <c r="AE79" s="16"/>
      <c r="AF79" s="16"/>
      <c r="AG79" s="16"/>
    </row>
    <row r="80" spans="1:33" ht="14" x14ac:dyDescent="0.3">
      <c r="A80" s="22"/>
      <c r="B80" s="16"/>
      <c r="C80" s="23"/>
      <c r="D80" s="23"/>
      <c r="E80" s="23"/>
      <c r="H80" s="16"/>
      <c r="I80" s="22"/>
      <c r="J80" s="16"/>
      <c r="K80" s="23"/>
      <c r="L80" s="23"/>
      <c r="M80" s="23"/>
      <c r="N80" s="16"/>
      <c r="O80" s="16"/>
      <c r="P80" s="16"/>
      <c r="Q80" s="22"/>
      <c r="Z80" s="22"/>
      <c r="AA80" s="16"/>
      <c r="AB80" s="23"/>
      <c r="AC80" s="23"/>
      <c r="AD80" s="23"/>
      <c r="AE80" s="16"/>
      <c r="AF80" s="16"/>
      <c r="AG80" s="16"/>
    </row>
    <row r="81" spans="1:33" ht="14" x14ac:dyDescent="0.3">
      <c r="A81" s="22"/>
      <c r="B81" s="16"/>
      <c r="C81" s="23"/>
      <c r="D81" s="23"/>
      <c r="E81" s="23"/>
      <c r="H81" s="16"/>
      <c r="I81" s="22"/>
      <c r="J81" s="16"/>
      <c r="K81" s="23"/>
      <c r="L81" s="23"/>
      <c r="M81" s="23"/>
      <c r="N81" s="16"/>
      <c r="O81" s="16"/>
      <c r="P81" s="16"/>
      <c r="Q81" s="22"/>
      <c r="Z81" s="22"/>
      <c r="AA81" s="16"/>
      <c r="AB81" s="23"/>
      <c r="AC81" s="23"/>
      <c r="AD81" s="23"/>
      <c r="AE81" s="16"/>
      <c r="AF81" s="16"/>
      <c r="AG81" s="16"/>
    </row>
    <row r="82" spans="1:33" ht="14" x14ac:dyDescent="0.3">
      <c r="A82" s="22"/>
      <c r="B82" s="16"/>
      <c r="C82" s="23"/>
      <c r="D82" s="23"/>
      <c r="E82" s="23"/>
      <c r="H82" s="16"/>
      <c r="I82" s="22"/>
      <c r="J82" s="16"/>
      <c r="K82" s="23"/>
      <c r="L82" s="23"/>
      <c r="M82" s="23"/>
      <c r="N82" s="16"/>
      <c r="O82" s="16"/>
      <c r="P82" s="16"/>
      <c r="Q82" s="22"/>
      <c r="Z82" s="22"/>
      <c r="AA82" s="16"/>
      <c r="AB82" s="23"/>
      <c r="AC82" s="23"/>
      <c r="AD82" s="23"/>
      <c r="AE82" s="16"/>
      <c r="AF82" s="16"/>
      <c r="AG82" s="16"/>
    </row>
    <row r="83" spans="1:33" ht="14" x14ac:dyDescent="0.3">
      <c r="A83" s="22"/>
      <c r="B83" s="16"/>
      <c r="C83" s="23"/>
      <c r="D83" s="23"/>
      <c r="E83" s="23"/>
      <c r="H83" s="16"/>
      <c r="I83" s="22"/>
      <c r="J83" s="16"/>
      <c r="K83" s="23"/>
      <c r="L83" s="23"/>
      <c r="M83" s="23"/>
      <c r="N83" s="16"/>
      <c r="O83" s="16"/>
      <c r="P83" s="16"/>
      <c r="Q83" s="22"/>
      <c r="Z83" s="22"/>
      <c r="AA83" s="16"/>
      <c r="AB83" s="23"/>
      <c r="AC83" s="23"/>
      <c r="AD83" s="23"/>
      <c r="AE83" s="16"/>
      <c r="AF83" s="16"/>
      <c r="AG83" s="16"/>
    </row>
    <row r="84" spans="1:33" ht="14" x14ac:dyDescent="0.3">
      <c r="A84" s="22"/>
      <c r="B84" s="16"/>
      <c r="C84" s="23"/>
      <c r="D84" s="23"/>
      <c r="E84" s="23"/>
      <c r="H84" s="16"/>
      <c r="I84" s="22"/>
      <c r="J84" s="16"/>
      <c r="K84" s="23"/>
      <c r="L84" s="23"/>
      <c r="M84" s="23"/>
      <c r="N84" s="16"/>
      <c r="O84" s="16"/>
      <c r="P84" s="16"/>
      <c r="Q84" s="22"/>
      <c r="Z84" s="22"/>
      <c r="AA84" s="16"/>
      <c r="AB84" s="23"/>
      <c r="AC84" s="23"/>
      <c r="AD84" s="23"/>
      <c r="AE84" s="16"/>
      <c r="AF84" s="16"/>
      <c r="AG84" s="16"/>
    </row>
    <row r="85" spans="1:33" ht="14" x14ac:dyDescent="0.3">
      <c r="A85" s="22"/>
      <c r="B85" s="16"/>
      <c r="C85" s="23"/>
      <c r="D85" s="23"/>
      <c r="E85" s="23"/>
      <c r="H85" s="16"/>
      <c r="I85" s="22"/>
      <c r="J85" s="16"/>
      <c r="K85" s="23"/>
      <c r="L85" s="23"/>
      <c r="M85" s="23"/>
      <c r="N85" s="16"/>
      <c r="O85" s="16"/>
      <c r="P85" s="16"/>
      <c r="Q85" s="22"/>
      <c r="Z85" s="22"/>
      <c r="AA85" s="16"/>
      <c r="AB85" s="23"/>
      <c r="AC85" s="23"/>
      <c r="AD85" s="23"/>
      <c r="AE85" s="16"/>
      <c r="AF85" s="16"/>
      <c r="AG85" s="16"/>
    </row>
    <row r="86" spans="1:33" ht="14" x14ac:dyDescent="0.3">
      <c r="A86" s="22"/>
      <c r="B86" s="16"/>
      <c r="C86" s="23"/>
      <c r="D86" s="23"/>
      <c r="E86" s="23"/>
      <c r="H86" s="16"/>
      <c r="I86" s="22"/>
      <c r="J86" s="16"/>
      <c r="K86" s="23"/>
      <c r="L86" s="23"/>
      <c r="M86" s="23"/>
      <c r="N86" s="16"/>
      <c r="O86" s="16"/>
      <c r="P86" s="16"/>
      <c r="Q86" s="22"/>
      <c r="Z86" s="22"/>
      <c r="AA86" s="16"/>
      <c r="AB86" s="23"/>
      <c r="AC86" s="23"/>
      <c r="AD86" s="23"/>
      <c r="AE86" s="16"/>
      <c r="AF86" s="16"/>
      <c r="AG86" s="16"/>
    </row>
    <row r="87" spans="1:33" ht="14" x14ac:dyDescent="0.3">
      <c r="A87" s="22"/>
      <c r="B87" s="16"/>
      <c r="C87" s="23"/>
      <c r="D87" s="23"/>
      <c r="E87" s="23"/>
      <c r="H87" s="16"/>
      <c r="I87" s="22"/>
      <c r="J87" s="16"/>
      <c r="K87" s="23"/>
      <c r="L87" s="23"/>
      <c r="M87" s="23"/>
      <c r="N87" s="16"/>
      <c r="O87" s="16"/>
      <c r="P87" s="16"/>
      <c r="Q87" s="22"/>
      <c r="Z87" s="22"/>
      <c r="AA87" s="16"/>
      <c r="AB87" s="23"/>
      <c r="AC87" s="23"/>
      <c r="AD87" s="23"/>
      <c r="AE87" s="16"/>
      <c r="AF87" s="16"/>
      <c r="AG87" s="16"/>
    </row>
    <row r="88" spans="1:33" ht="14" x14ac:dyDescent="0.3">
      <c r="A88" s="22"/>
      <c r="B88" s="16"/>
      <c r="C88" s="23"/>
      <c r="D88" s="23"/>
      <c r="E88" s="23"/>
      <c r="H88" s="16"/>
      <c r="I88" s="22"/>
      <c r="J88" s="16"/>
      <c r="K88" s="23"/>
      <c r="L88" s="23"/>
      <c r="M88" s="23"/>
      <c r="N88" s="16"/>
      <c r="O88" s="16"/>
      <c r="P88" s="16"/>
      <c r="Q88" s="22"/>
      <c r="Z88" s="22"/>
      <c r="AA88" s="16"/>
      <c r="AB88" s="23"/>
      <c r="AC88" s="23"/>
      <c r="AD88" s="23"/>
      <c r="AE88" s="16"/>
      <c r="AF88" s="16"/>
      <c r="AG88" s="16"/>
    </row>
    <row r="89" spans="1:33" ht="14" x14ac:dyDescent="0.3">
      <c r="A89" s="22"/>
      <c r="B89" s="16"/>
      <c r="C89" s="23"/>
      <c r="D89" s="23"/>
      <c r="E89" s="23"/>
      <c r="H89" s="16"/>
      <c r="I89" s="22"/>
      <c r="J89" s="16"/>
      <c r="K89" s="23"/>
      <c r="L89" s="23"/>
      <c r="M89" s="23"/>
      <c r="N89" s="16"/>
      <c r="O89" s="16"/>
      <c r="P89" s="16"/>
      <c r="Q89" s="22"/>
      <c r="Z89" s="22"/>
      <c r="AA89" s="16"/>
      <c r="AB89" s="23"/>
      <c r="AC89" s="23"/>
      <c r="AD89" s="23"/>
      <c r="AE89" s="16"/>
      <c r="AF89" s="16"/>
      <c r="AG89" s="16"/>
    </row>
    <row r="90" spans="1:33" ht="14" x14ac:dyDescent="0.3">
      <c r="A90" s="22"/>
      <c r="B90" s="16"/>
      <c r="C90" s="23"/>
      <c r="D90" s="23"/>
      <c r="E90" s="23"/>
      <c r="H90" s="16"/>
      <c r="I90" s="22"/>
      <c r="J90" s="16"/>
      <c r="K90" s="23"/>
      <c r="L90" s="23"/>
      <c r="M90" s="23"/>
      <c r="N90" s="16"/>
      <c r="O90" s="16"/>
      <c r="P90" s="16"/>
      <c r="Q90" s="22"/>
      <c r="Z90" s="22"/>
      <c r="AA90" s="16"/>
      <c r="AB90" s="23"/>
      <c r="AC90" s="23"/>
      <c r="AD90" s="23"/>
      <c r="AE90" s="16"/>
      <c r="AF90" s="16"/>
      <c r="AG90" s="16"/>
    </row>
    <row r="91" spans="1:33" ht="14" x14ac:dyDescent="0.3">
      <c r="A91" s="22"/>
      <c r="B91" s="16"/>
      <c r="C91" s="23"/>
      <c r="D91" s="23"/>
      <c r="E91" s="23"/>
      <c r="H91" s="16"/>
      <c r="I91" s="22"/>
      <c r="J91" s="16"/>
      <c r="K91" s="23"/>
      <c r="L91" s="23"/>
      <c r="M91" s="23"/>
      <c r="N91" s="16"/>
      <c r="O91" s="16"/>
      <c r="P91" s="16"/>
      <c r="Q91" s="22"/>
      <c r="Z91" s="22"/>
      <c r="AA91" s="16"/>
      <c r="AB91" s="23"/>
      <c r="AC91" s="23"/>
      <c r="AD91" s="23"/>
      <c r="AE91" s="16"/>
      <c r="AF91" s="16"/>
      <c r="AG91" s="16"/>
    </row>
    <row r="92" spans="1:33" ht="14" x14ac:dyDescent="0.3">
      <c r="A92" s="22"/>
      <c r="B92" s="16"/>
      <c r="C92" s="23"/>
      <c r="D92" s="23"/>
      <c r="E92" s="23"/>
      <c r="H92" s="16"/>
      <c r="I92" s="22"/>
      <c r="J92" s="16"/>
      <c r="K92" s="23"/>
      <c r="L92" s="23"/>
      <c r="M92" s="23"/>
      <c r="N92" s="16"/>
      <c r="O92" s="16"/>
      <c r="P92" s="16"/>
      <c r="Q92" s="22"/>
      <c r="Z92" s="22"/>
      <c r="AA92" s="16"/>
      <c r="AB92" s="23"/>
      <c r="AC92" s="23"/>
      <c r="AD92" s="23"/>
      <c r="AE92" s="16"/>
      <c r="AF92" s="16"/>
      <c r="AG92" s="16"/>
    </row>
    <row r="93" spans="1:33" ht="14" x14ac:dyDescent="0.3">
      <c r="A93" s="22"/>
      <c r="B93" s="16"/>
      <c r="C93" s="23"/>
      <c r="D93" s="23"/>
      <c r="E93" s="23"/>
      <c r="H93" s="16"/>
      <c r="I93" s="22"/>
      <c r="J93" s="16"/>
      <c r="K93" s="23"/>
      <c r="L93" s="23"/>
      <c r="M93" s="23"/>
      <c r="N93" s="16"/>
      <c r="O93" s="16"/>
      <c r="P93" s="16"/>
      <c r="Q93" s="22"/>
      <c r="Z93" s="22"/>
      <c r="AA93" s="16"/>
      <c r="AB93" s="23"/>
      <c r="AC93" s="23"/>
      <c r="AD93" s="23"/>
      <c r="AE93" s="16"/>
      <c r="AF93" s="16"/>
      <c r="AG93" s="16"/>
    </row>
    <row r="94" spans="1:33" ht="14" x14ac:dyDescent="0.3">
      <c r="A94" s="22"/>
      <c r="B94" s="16"/>
      <c r="C94" s="23"/>
      <c r="D94" s="23"/>
      <c r="E94" s="23"/>
      <c r="H94" s="16"/>
      <c r="I94" s="22"/>
      <c r="J94" s="16"/>
      <c r="K94" s="23"/>
      <c r="L94" s="23"/>
      <c r="M94" s="23"/>
      <c r="N94" s="16"/>
      <c r="O94" s="16"/>
      <c r="P94" s="16"/>
      <c r="Q94" s="22"/>
      <c r="Z94" s="22"/>
      <c r="AA94" s="16"/>
      <c r="AB94" s="23"/>
      <c r="AC94" s="23"/>
      <c r="AD94" s="23"/>
      <c r="AE94" s="16"/>
      <c r="AF94" s="16"/>
      <c r="AG94" s="16"/>
    </row>
  </sheetData>
  <conditionalFormatting sqref="B24 C31:C33 B28:B32 B34:C36">
    <cfRule type="aboveAverage" priority="57"/>
  </conditionalFormatting>
  <conditionalFormatting sqref="B31:B32">
    <cfRule type="aboveAverage" priority="56"/>
  </conditionalFormatting>
  <conditionalFormatting sqref="B37:B53">
    <cfRule type="aboveAverage" priority="63"/>
  </conditionalFormatting>
  <conditionalFormatting sqref="B54:B56">
    <cfRule type="aboveAverage" priority="48"/>
  </conditionalFormatting>
  <conditionalFormatting sqref="B2:C23">
    <cfRule type="aboveAverage" priority="58"/>
  </conditionalFormatting>
  <conditionalFormatting sqref="C2:C23">
    <cfRule type="top10" priority="60" rank="10"/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30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53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:C40 C42:C43">
    <cfRule type="top10" priority="66" rank="10"/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64"/>
  </conditionalFormatting>
  <conditionalFormatting sqref="C38:C49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0:C41 C47:C52 C32:C37">
    <cfRule type="aboveAverage" priority="52"/>
  </conditionalFormatting>
  <conditionalFormatting sqref="C46">
    <cfRule type="aboveAverage" priority="51"/>
  </conditionalFormatting>
  <conditionalFormatting sqref="C47:C52 C40:C41 C32:C37">
    <cfRule type="top10" priority="54" rank="10"/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7:C53 C32:C45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0:C53">
    <cfRule type="aboveAverage" priority="55"/>
  </conditionalFormatting>
  <conditionalFormatting sqref="C54">
    <cfRule type="aboveAverage" priority="49"/>
  </conditionalFormatting>
  <conditionalFormatting sqref="C54:C6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6:C59 C5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6:C62 C54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0">
    <cfRule type="aboveAverage" priority="46"/>
  </conditionalFormatting>
  <conditionalFormatting sqref="C63:C64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5">
    <cfRule type="top10" priority="31" rank="10"/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29"/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32"/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23"/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25" rank="10"/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18"/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15"/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17" rank="10"/>
  </conditionalFormatting>
  <conditionalFormatting sqref="C6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12"/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9:C7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7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9:C94 C1:C75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E7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54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8:D5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E62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3:E64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54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8:E5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:E64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9:F70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4 K31:K33 J28:J32 J34:K36">
    <cfRule type="aboveAverage" priority="267"/>
  </conditionalFormatting>
  <conditionalFormatting sqref="J31:J32">
    <cfRule type="aboveAverage" priority="266"/>
  </conditionalFormatting>
  <conditionalFormatting sqref="J37:J53">
    <cfRule type="aboveAverage" priority="273"/>
  </conditionalFormatting>
  <conditionalFormatting sqref="J54:J56">
    <cfRule type="aboveAverage" priority="258"/>
  </conditionalFormatting>
  <conditionalFormatting sqref="J2:K23">
    <cfRule type="aboveAverage" priority="268"/>
  </conditionalFormatting>
  <conditionalFormatting sqref="K1:K75 K79:K94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23">
    <cfRule type="top10" priority="270" rank="10"/>
    <cfRule type="colorScale" priority="2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30">
    <cfRule type="colorScale" priority="2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53"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8:K40 K42:K43">
    <cfRule type="top10" priority="276" rank="10"/>
    <cfRule type="aboveAverage" priority="274"/>
    <cfRule type="colorScale" priority="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8:K49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0:K41 K47:K52 K32:K37">
    <cfRule type="aboveAverage" priority="262"/>
  </conditionalFormatting>
  <conditionalFormatting sqref="K46">
    <cfRule type="aboveAverage" priority="261"/>
  </conditionalFormatting>
  <conditionalFormatting sqref="K47:K52 K40:K41 K32:K37">
    <cfRule type="top10" priority="264" rank="10"/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7:K53 K32:K45"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0:K53">
    <cfRule type="aboveAverage" priority="265"/>
  </conditionalFormatting>
  <conditionalFormatting sqref="K54">
    <cfRule type="aboveAverage" priority="259"/>
  </conditionalFormatting>
  <conditionalFormatting sqref="K54:K62">
    <cfRule type="colorScale" priority="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6:K59 K54">
    <cfRule type="colorScale" priority="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6:K62 K54">
    <cfRule type="colorScale" priority="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0">
    <cfRule type="aboveAverage" priority="256"/>
  </conditionalFormatting>
  <conditionalFormatting sqref="K63:K64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7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8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53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M62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3:M64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53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3:M64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aboveAverage" priority="196"/>
  </conditionalFormatting>
  <conditionalFormatting sqref="R16:R17">
    <cfRule type="aboveAverage" priority="189"/>
  </conditionalFormatting>
  <conditionalFormatting sqref="R20:R33">
    <cfRule type="aboveAverage" priority="177"/>
  </conditionalFormatting>
  <conditionalFormatting sqref="R34">
    <cfRule type="aboveAverage" priority="167"/>
  </conditionalFormatting>
  <conditionalFormatting sqref="R35">
    <cfRule type="aboveAverage" priority="162"/>
  </conditionalFormatting>
  <conditionalFormatting sqref="R2:S2">
    <cfRule type="aboveAverage" priority="247"/>
  </conditionalFormatting>
  <conditionalFormatting sqref="R3:S3">
    <cfRule type="aboveAverage" priority="239"/>
  </conditionalFormatting>
  <conditionalFormatting sqref="R4:S5">
    <cfRule type="aboveAverage" priority="231"/>
  </conditionalFormatting>
  <conditionalFormatting sqref="R6:S6">
    <cfRule type="aboveAverage" priority="223"/>
  </conditionalFormatting>
  <conditionalFormatting sqref="R7:S8">
    <cfRule type="aboveAverage" priority="215"/>
  </conditionalFormatting>
  <conditionalFormatting sqref="R9:S12">
    <cfRule type="aboveAverage" priority="207"/>
  </conditionalFormatting>
  <conditionalFormatting sqref="S1:S75 S77 S79:S1048576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"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249" rank="10"/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"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241" rank="10"/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:S5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233" rank="10"/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225" rank="10"/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:S8"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217" rank="10"/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S12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209" rank="10"/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3:S14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5"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6:S18 R16:R17 R19:S19">
    <cfRule type="aboveAverage" priority="190"/>
  </conditionalFormatting>
  <conditionalFormatting sqref="S16:S19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7:S19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188" rank="10"/>
    <cfRule type="aboveAverage" priority="186"/>
  </conditionalFormatting>
  <conditionalFormatting sqref="S20:S22 S24:S25">
    <cfRule type="top10" priority="180" rank="10"/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178"/>
  </conditionalFormatting>
  <conditionalFormatting sqref="S20:S31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0:S33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2:S23 S29:S33">
    <cfRule type="aboveAverage" priority="172"/>
  </conditionalFormatting>
  <conditionalFormatting sqref="S28">
    <cfRule type="aboveAverage" priority="171"/>
  </conditionalFormatting>
  <conditionalFormatting sqref="S29:S33 S20:S27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9:S33 S22:S23">
    <cfRule type="top10" priority="174" rank="10"/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2:S33">
    <cfRule type="aboveAverage" priority="175"/>
  </conditionalFormatting>
  <conditionalFormatting sqref="S34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168"/>
  </conditionalFormatting>
  <conditionalFormatting sqref="S35:S36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7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8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8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:T1048576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:T5"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"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:T8"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:T12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3:T14">
    <cfRule type="colorScale" priority="2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5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6:T19"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0:T33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:U2"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:U3"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:U5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:U6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:U8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:U12">
    <cfRule type="colorScale" priority="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3:U14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5:U15"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6:U19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0:U33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4:U34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5:U36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7:U37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8:U38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">
    <cfRule type="colorScale" priority="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5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7:U8"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9:U12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U14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5">
    <cfRule type="colorScale" priority="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6:U19"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33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8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4 AB31:AB33 AA28:AA32 AA34:AB36">
    <cfRule type="aboveAverage" priority="124"/>
  </conditionalFormatting>
  <conditionalFormatting sqref="AA31:AA32">
    <cfRule type="aboveAverage" priority="123"/>
  </conditionalFormatting>
  <conditionalFormatting sqref="AA37:AA53">
    <cfRule type="aboveAverage" priority="130"/>
  </conditionalFormatting>
  <conditionalFormatting sqref="AA54:AA56">
    <cfRule type="aboveAverage" priority="115"/>
  </conditionalFormatting>
  <conditionalFormatting sqref="AA2:AB23">
    <cfRule type="aboveAverage" priority="125"/>
  </conditionalFormatting>
  <conditionalFormatting sqref="AB2:AB23">
    <cfRule type="top10" priority="127" rank="10"/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:AB30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:AB53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8:AB40 AB42:AB43">
    <cfRule type="top10" priority="133" rank="10"/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131"/>
  </conditionalFormatting>
  <conditionalFormatting sqref="AB38:AB49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0:AB41 AB47:AB52 AB32:AB37">
    <cfRule type="aboveAverage" priority="119"/>
  </conditionalFormatting>
  <conditionalFormatting sqref="AB46">
    <cfRule type="aboveAverage" priority="118"/>
  </conditionalFormatting>
  <conditionalFormatting sqref="AB47:AB52 AB40:AB41 AB32:AB37">
    <cfRule type="top10" priority="121" rank="10"/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7:AB53 AB32:AB45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0:AB53">
    <cfRule type="aboveAverage" priority="122"/>
  </conditionalFormatting>
  <conditionalFormatting sqref="AB54">
    <cfRule type="aboveAverage" priority="116"/>
  </conditionalFormatting>
  <conditionalFormatting sqref="AB54:AB62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6:AB59 AB54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6:AB62 AB54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0">
    <cfRule type="aboveAverage" priority="113"/>
  </conditionalFormatting>
  <conditionalFormatting sqref="AB63:AB64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5">
    <cfRule type="aboveAverage" priority="99"/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98" rank="10"/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96"/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6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92" rank="10"/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90"/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7">
    <cfRule type="aboveAverage" priority="82"/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84" rank="10"/>
    <cfRule type="aboveAverage" priority="85"/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8">
    <cfRule type="aboveAverage" priority="79"/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9:AB70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7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8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9:AB94 AB1:AB75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:AD70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2:AC54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8:AC59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2:AD62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63:AD64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:AD54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8:AD59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63:AD64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77EEE-49F4-4531-90A7-F38A37099F65}">
  <dimension ref="A1:V95"/>
  <sheetViews>
    <sheetView topLeftCell="A46" zoomScale="66" zoomScaleNormal="70" workbookViewId="0">
      <selection activeCell="E83" sqref="E83"/>
    </sheetView>
  </sheetViews>
  <sheetFormatPr defaultRowHeight="14" x14ac:dyDescent="0.3"/>
  <cols>
    <col min="1" max="1" width="9.1796875" style="16" bestFit="1" customWidth="1"/>
    <col min="2" max="2" width="37.36328125" style="16" bestFit="1" customWidth="1"/>
    <col min="3" max="3" width="14.08984375" style="16" bestFit="1" customWidth="1"/>
    <col min="4" max="4" width="23.54296875" style="16" bestFit="1" customWidth="1"/>
    <col min="5" max="5" width="18.26953125" style="16" bestFit="1" customWidth="1"/>
    <col min="6" max="6" width="15.90625" style="16" bestFit="1" customWidth="1"/>
    <col min="7" max="7" width="5.7265625" style="16" customWidth="1"/>
    <col min="8" max="8" width="48.81640625" style="16" customWidth="1"/>
    <col min="9" max="9" width="8.7265625" style="16"/>
    <col min="10" max="10" width="12.90625" style="16" customWidth="1"/>
    <col min="11" max="12" width="8.7265625" style="16"/>
    <col min="13" max="14" width="0" style="16" hidden="1" customWidth="1"/>
    <col min="15" max="15" width="8.7265625" style="16"/>
    <col min="16" max="16" width="5.7265625" style="16" bestFit="1" customWidth="1"/>
    <col min="17" max="17" width="26.81640625" style="16" bestFit="1" customWidth="1"/>
    <col min="18" max="20" width="13.1796875" style="23" customWidth="1"/>
    <col min="21" max="21" width="11.453125" style="16" hidden="1" customWidth="1"/>
    <col min="22" max="22" width="15.81640625" style="16" hidden="1" customWidth="1"/>
    <col min="23" max="25" width="8.7265625" style="16"/>
    <col min="26" max="26" width="10.08984375" style="16" bestFit="1" customWidth="1"/>
    <col min="27" max="16384" width="8.7265625" style="16"/>
  </cols>
  <sheetData>
    <row r="1" spans="1:22" x14ac:dyDescent="0.3">
      <c r="A1" s="22" t="s">
        <v>29</v>
      </c>
      <c r="B1" s="16" t="s">
        <v>94</v>
      </c>
      <c r="C1" s="23" t="s">
        <v>89</v>
      </c>
      <c r="D1" s="23" t="s">
        <v>93</v>
      </c>
      <c r="E1" s="23" t="s">
        <v>63</v>
      </c>
      <c r="G1" s="22" t="s">
        <v>29</v>
      </c>
      <c r="H1" s="16" t="s">
        <v>94</v>
      </c>
      <c r="I1" s="23" t="s">
        <v>89</v>
      </c>
      <c r="J1" s="23" t="s">
        <v>93</v>
      </c>
      <c r="K1" s="23" t="s">
        <v>63</v>
      </c>
      <c r="M1" s="16" t="s">
        <v>87</v>
      </c>
      <c r="N1" s="16" t="s">
        <v>88</v>
      </c>
      <c r="P1" s="21" t="s">
        <v>29</v>
      </c>
      <c r="Q1" s="20" t="s">
        <v>89</v>
      </c>
      <c r="R1" s="25" t="s">
        <v>95</v>
      </c>
      <c r="S1" s="25" t="s">
        <v>93</v>
      </c>
      <c r="T1" s="25" t="s">
        <v>63</v>
      </c>
      <c r="U1" s="17" t="s">
        <v>87</v>
      </c>
      <c r="V1" s="17" t="s">
        <v>88</v>
      </c>
    </row>
    <row r="2" spans="1:22" x14ac:dyDescent="0.3">
      <c r="A2" s="28">
        <v>18</v>
      </c>
      <c r="B2" s="28" t="s">
        <v>19</v>
      </c>
      <c r="C2" s="28">
        <v>10</v>
      </c>
      <c r="D2" s="23">
        <v>9.4</v>
      </c>
      <c r="E2" s="23">
        <v>8.6</v>
      </c>
      <c r="G2" s="28">
        <v>22</v>
      </c>
      <c r="H2" s="28" t="s">
        <v>23</v>
      </c>
      <c r="I2" s="28">
        <v>7</v>
      </c>
      <c r="J2" s="23">
        <v>9.5</v>
      </c>
      <c r="K2" s="23">
        <v>8.4</v>
      </c>
      <c r="M2" s="16">
        <v>94</v>
      </c>
      <c r="N2" s="16">
        <v>86</v>
      </c>
      <c r="P2" s="28">
        <v>19</v>
      </c>
      <c r="Q2" s="28" t="s">
        <v>20</v>
      </c>
      <c r="R2" s="28">
        <v>7.5</v>
      </c>
      <c r="S2" s="23">
        <f t="shared" ref="S2:T9" si="0">U2/10</f>
        <v>4.5</v>
      </c>
      <c r="T2" s="23">
        <f t="shared" si="0"/>
        <v>4.5999999999999996</v>
      </c>
      <c r="U2" s="16">
        <v>45</v>
      </c>
      <c r="V2" s="16">
        <v>46</v>
      </c>
    </row>
    <row r="3" spans="1:22" x14ac:dyDescent="0.3">
      <c r="A3" s="28">
        <v>20</v>
      </c>
      <c r="B3" s="28" t="s">
        <v>21</v>
      </c>
      <c r="C3" s="28">
        <v>10</v>
      </c>
      <c r="D3" s="23">
        <v>8.1999999999999993</v>
      </c>
      <c r="E3" s="23">
        <v>8.3000000000000007</v>
      </c>
      <c r="G3" s="28">
        <v>28</v>
      </c>
      <c r="H3" s="28" t="s">
        <v>28</v>
      </c>
      <c r="I3" s="28">
        <v>5.5</v>
      </c>
      <c r="J3" s="23">
        <v>9.5</v>
      </c>
      <c r="K3" s="23">
        <v>9.4</v>
      </c>
      <c r="M3" s="16">
        <v>82</v>
      </c>
      <c r="N3" s="16">
        <v>83</v>
      </c>
      <c r="P3" s="28">
        <v>61</v>
      </c>
      <c r="Q3" s="28" t="s">
        <v>73</v>
      </c>
      <c r="R3" s="28">
        <v>5.25</v>
      </c>
      <c r="S3" s="23">
        <f t="shared" si="0"/>
        <v>4.3</v>
      </c>
      <c r="T3" s="23">
        <f t="shared" si="0"/>
        <v>5</v>
      </c>
      <c r="U3" s="16">
        <v>43</v>
      </c>
      <c r="V3" s="16">
        <v>50</v>
      </c>
    </row>
    <row r="4" spans="1:22" x14ac:dyDescent="0.3">
      <c r="A4" s="28">
        <v>2</v>
      </c>
      <c r="B4" s="28" t="s">
        <v>3</v>
      </c>
      <c r="C4" s="28">
        <v>9.75</v>
      </c>
      <c r="D4" s="23">
        <v>1.7</v>
      </c>
      <c r="E4" s="23">
        <v>7.1</v>
      </c>
      <c r="G4" s="28">
        <v>18</v>
      </c>
      <c r="H4" s="28" t="s">
        <v>19</v>
      </c>
      <c r="I4" s="28">
        <v>10</v>
      </c>
      <c r="J4" s="23">
        <v>9.4</v>
      </c>
      <c r="K4" s="23">
        <v>8.6</v>
      </c>
      <c r="M4" s="16">
        <v>17</v>
      </c>
      <c r="N4" s="16">
        <v>71</v>
      </c>
      <c r="P4" s="22">
        <v>41</v>
      </c>
      <c r="Q4" s="28" t="s">
        <v>43</v>
      </c>
      <c r="R4" s="28">
        <v>6.5</v>
      </c>
      <c r="S4" s="23">
        <f t="shared" si="0"/>
        <v>5</v>
      </c>
      <c r="T4" s="23">
        <f t="shared" si="0"/>
        <v>5.3</v>
      </c>
      <c r="U4" s="16">
        <v>50</v>
      </c>
      <c r="V4" s="16">
        <v>53</v>
      </c>
    </row>
    <row r="5" spans="1:22" x14ac:dyDescent="0.3">
      <c r="A5" s="22">
        <v>50</v>
      </c>
      <c r="B5" s="16" t="s">
        <v>51</v>
      </c>
      <c r="C5" s="28">
        <v>9.75</v>
      </c>
      <c r="D5" s="23">
        <v>7.3</v>
      </c>
      <c r="E5" s="23">
        <v>8.6</v>
      </c>
      <c r="G5" s="28">
        <v>47</v>
      </c>
      <c r="H5" s="28" t="s">
        <v>48</v>
      </c>
      <c r="I5" s="28">
        <v>7</v>
      </c>
      <c r="J5" s="23">
        <v>9.4</v>
      </c>
      <c r="K5" s="23">
        <v>9.4</v>
      </c>
      <c r="M5" s="16">
        <v>91</v>
      </c>
      <c r="N5" s="16">
        <v>91</v>
      </c>
      <c r="P5" s="22">
        <v>30</v>
      </c>
      <c r="Q5" s="16" t="s">
        <v>35</v>
      </c>
      <c r="R5" s="28">
        <v>4.75</v>
      </c>
      <c r="S5" s="23">
        <f t="shared" si="0"/>
        <v>4.7</v>
      </c>
      <c r="T5" s="23">
        <f t="shared" si="0"/>
        <v>5.7</v>
      </c>
      <c r="U5" s="16">
        <v>47</v>
      </c>
      <c r="V5" s="16">
        <v>57</v>
      </c>
    </row>
    <row r="6" spans="1:22" x14ac:dyDescent="0.3">
      <c r="A6" s="28">
        <v>62</v>
      </c>
      <c r="B6" s="16" t="s">
        <v>67</v>
      </c>
      <c r="C6" s="28">
        <v>9.75</v>
      </c>
      <c r="D6" s="23">
        <v>9.1</v>
      </c>
      <c r="E6" s="23">
        <v>9.1</v>
      </c>
      <c r="G6" s="28">
        <v>60</v>
      </c>
      <c r="H6" s="28" t="s">
        <v>66</v>
      </c>
      <c r="I6" s="28">
        <v>8.25</v>
      </c>
      <c r="J6" s="23">
        <v>9.4</v>
      </c>
      <c r="K6" s="23">
        <v>8.9</v>
      </c>
      <c r="M6" s="16">
        <v>84</v>
      </c>
      <c r="N6" s="16">
        <v>81</v>
      </c>
      <c r="P6" s="28">
        <v>16</v>
      </c>
      <c r="Q6" s="28" t="s">
        <v>17</v>
      </c>
      <c r="R6" s="28">
        <v>8.25</v>
      </c>
      <c r="S6" s="23">
        <f t="shared" si="0"/>
        <v>6.4</v>
      </c>
      <c r="T6" s="23">
        <f t="shared" si="0"/>
        <v>5.8</v>
      </c>
      <c r="U6" s="16">
        <v>64</v>
      </c>
      <c r="V6" s="16">
        <v>58</v>
      </c>
    </row>
    <row r="7" spans="1:22" x14ac:dyDescent="0.3">
      <c r="A7" s="28">
        <v>8</v>
      </c>
      <c r="B7" s="28" t="s">
        <v>9</v>
      </c>
      <c r="C7" s="28">
        <v>9.5</v>
      </c>
      <c r="D7" s="23">
        <v>8.4</v>
      </c>
      <c r="E7" s="23">
        <v>8.1</v>
      </c>
      <c r="G7" s="28">
        <v>7</v>
      </c>
      <c r="H7" s="28" t="s">
        <v>8</v>
      </c>
      <c r="I7" s="28">
        <v>7.25</v>
      </c>
      <c r="J7" s="23">
        <v>9.3000000000000007</v>
      </c>
      <c r="K7" s="23">
        <v>8</v>
      </c>
      <c r="M7" s="16">
        <v>90</v>
      </c>
      <c r="N7" s="16">
        <v>89</v>
      </c>
      <c r="P7" s="28">
        <v>24</v>
      </c>
      <c r="Q7" s="28" t="s">
        <v>25</v>
      </c>
      <c r="R7" s="28">
        <v>6.75</v>
      </c>
      <c r="S7" s="23">
        <f t="shared" si="0"/>
        <v>7.8</v>
      </c>
      <c r="T7" s="23">
        <f t="shared" si="0"/>
        <v>6</v>
      </c>
      <c r="U7" s="16">
        <v>78</v>
      </c>
      <c r="V7" s="16">
        <v>60</v>
      </c>
    </row>
    <row r="8" spans="1:22" x14ac:dyDescent="0.3">
      <c r="A8" s="28">
        <v>9</v>
      </c>
      <c r="B8" s="28" t="s">
        <v>10</v>
      </c>
      <c r="C8" s="28">
        <v>9.5</v>
      </c>
      <c r="D8" s="23">
        <v>9</v>
      </c>
      <c r="E8" s="23">
        <v>8.9</v>
      </c>
      <c r="G8" s="28">
        <v>55</v>
      </c>
      <c r="H8" s="28" t="s">
        <v>59</v>
      </c>
      <c r="I8" s="28">
        <v>9</v>
      </c>
      <c r="J8" s="23">
        <v>9.3000000000000007</v>
      </c>
      <c r="K8" s="23">
        <v>8.3000000000000007</v>
      </c>
      <c r="M8" s="16">
        <v>70</v>
      </c>
      <c r="N8" s="16">
        <v>71</v>
      </c>
      <c r="P8" s="28">
        <v>48</v>
      </c>
      <c r="Q8" s="28" t="s">
        <v>49</v>
      </c>
      <c r="R8" s="28">
        <v>6.75</v>
      </c>
      <c r="S8" s="23">
        <f t="shared" si="0"/>
        <v>4.4000000000000004</v>
      </c>
      <c r="T8" s="23">
        <f t="shared" si="0"/>
        <v>6</v>
      </c>
      <c r="U8" s="16">
        <v>44</v>
      </c>
      <c r="V8" s="16">
        <v>60</v>
      </c>
    </row>
    <row r="9" spans="1:22" x14ac:dyDescent="0.3">
      <c r="A9" s="22">
        <v>53</v>
      </c>
      <c r="B9" s="16" t="s">
        <v>57</v>
      </c>
      <c r="C9" s="28">
        <v>9.5</v>
      </c>
      <c r="D9" s="23">
        <v>9</v>
      </c>
      <c r="E9" s="23">
        <v>8.9</v>
      </c>
      <c r="G9" s="28">
        <v>21</v>
      </c>
      <c r="H9" s="28" t="s">
        <v>22</v>
      </c>
      <c r="I9" s="28">
        <v>7.5</v>
      </c>
      <c r="J9" s="23">
        <v>9.1999999999999993</v>
      </c>
      <c r="K9" s="23">
        <v>7.4</v>
      </c>
      <c r="M9" s="16">
        <v>70</v>
      </c>
      <c r="N9" s="16">
        <v>66</v>
      </c>
      <c r="P9" s="28">
        <v>54</v>
      </c>
      <c r="Q9" s="28" t="s">
        <v>56</v>
      </c>
      <c r="R9" s="28">
        <v>4.5</v>
      </c>
      <c r="S9" s="23">
        <f t="shared" si="0"/>
        <v>8.3000000000000007</v>
      </c>
      <c r="T9" s="23">
        <f t="shared" si="0"/>
        <v>6.3</v>
      </c>
      <c r="U9" s="16">
        <v>83</v>
      </c>
      <c r="V9" s="16">
        <v>63</v>
      </c>
    </row>
    <row r="10" spans="1:22" x14ac:dyDescent="0.3">
      <c r="A10" s="28">
        <v>11</v>
      </c>
      <c r="B10" s="28" t="s">
        <v>12</v>
      </c>
      <c r="C10" s="28">
        <v>9</v>
      </c>
      <c r="D10" s="23">
        <v>7</v>
      </c>
      <c r="E10" s="23">
        <v>6.6</v>
      </c>
      <c r="G10" s="22">
        <v>70</v>
      </c>
      <c r="H10" s="16" t="s">
        <v>175</v>
      </c>
      <c r="I10" s="23">
        <v>7.75</v>
      </c>
      <c r="J10" s="23">
        <v>9.1999999999999993</v>
      </c>
      <c r="K10" s="23">
        <v>9.4</v>
      </c>
      <c r="M10" s="16">
        <v>73</v>
      </c>
      <c r="N10" s="16">
        <v>86</v>
      </c>
      <c r="P10" s="28">
        <v>71</v>
      </c>
      <c r="Q10" s="16" t="s">
        <v>174</v>
      </c>
      <c r="R10" s="28">
        <v>7</v>
      </c>
      <c r="S10" s="23">
        <v>7.3</v>
      </c>
      <c r="T10" s="23">
        <v>6.3</v>
      </c>
    </row>
    <row r="11" spans="1:22" x14ac:dyDescent="0.3">
      <c r="A11" s="22">
        <v>27</v>
      </c>
      <c r="B11" s="22" t="s">
        <v>30</v>
      </c>
      <c r="C11" s="28">
        <v>9</v>
      </c>
      <c r="D11" s="23">
        <v>7.3</v>
      </c>
      <c r="E11" s="23">
        <v>8.6</v>
      </c>
      <c r="G11" s="28">
        <v>4</v>
      </c>
      <c r="H11" s="28" t="s">
        <v>5</v>
      </c>
      <c r="I11" s="28">
        <v>3.5</v>
      </c>
      <c r="J11" s="23">
        <v>9.1</v>
      </c>
      <c r="K11" s="23">
        <v>8.1</v>
      </c>
      <c r="M11" s="16">
        <v>42</v>
      </c>
      <c r="N11" s="16">
        <v>68</v>
      </c>
      <c r="P11" s="28">
        <v>49</v>
      </c>
      <c r="Q11" s="28" t="s">
        <v>50</v>
      </c>
      <c r="R11" s="28">
        <v>6</v>
      </c>
      <c r="S11" s="23">
        <f t="shared" ref="S11:S39" si="1">U11/10</f>
        <v>3.2</v>
      </c>
      <c r="T11" s="23">
        <f t="shared" ref="T11:T39" si="2">V11/10</f>
        <v>6.3</v>
      </c>
      <c r="U11" s="16">
        <v>32</v>
      </c>
      <c r="V11" s="16">
        <v>63</v>
      </c>
    </row>
    <row r="12" spans="1:22" x14ac:dyDescent="0.3">
      <c r="A12" s="28">
        <v>36</v>
      </c>
      <c r="B12" s="22" t="s">
        <v>38</v>
      </c>
      <c r="C12" s="28">
        <v>9</v>
      </c>
      <c r="D12" s="23">
        <v>4.2</v>
      </c>
      <c r="E12" s="23">
        <v>6.8</v>
      </c>
      <c r="G12" s="22">
        <v>32</v>
      </c>
      <c r="H12" s="28" t="s">
        <v>33</v>
      </c>
      <c r="I12" s="28">
        <v>6</v>
      </c>
      <c r="J12" s="23">
        <v>9.1</v>
      </c>
      <c r="K12" s="23">
        <v>8.9</v>
      </c>
      <c r="M12" s="16">
        <v>63</v>
      </c>
      <c r="N12" s="16">
        <v>84</v>
      </c>
      <c r="P12" s="28">
        <v>1</v>
      </c>
      <c r="Q12" s="28" t="s">
        <v>2</v>
      </c>
      <c r="R12" s="28">
        <v>7.5</v>
      </c>
      <c r="S12" s="23">
        <f t="shared" si="1"/>
        <v>4.0999999999999996</v>
      </c>
      <c r="T12" s="23">
        <f t="shared" si="2"/>
        <v>6.7</v>
      </c>
      <c r="U12" s="16">
        <v>41</v>
      </c>
      <c r="V12" s="16">
        <v>67</v>
      </c>
    </row>
    <row r="13" spans="1:22" x14ac:dyDescent="0.3">
      <c r="A13" s="28">
        <v>38</v>
      </c>
      <c r="B13" s="22" t="s">
        <v>40</v>
      </c>
      <c r="C13" s="28">
        <v>9</v>
      </c>
      <c r="D13" s="23">
        <v>6.3</v>
      </c>
      <c r="E13" s="23">
        <v>8.4</v>
      </c>
      <c r="G13" s="28">
        <v>62</v>
      </c>
      <c r="H13" s="16" t="s">
        <v>67</v>
      </c>
      <c r="I13" s="28">
        <v>9.75</v>
      </c>
      <c r="J13" s="23">
        <v>9.1</v>
      </c>
      <c r="K13" s="23">
        <v>9.1</v>
      </c>
      <c r="M13" s="16">
        <v>83</v>
      </c>
      <c r="N13" s="16">
        <v>76</v>
      </c>
      <c r="P13" s="28">
        <v>36</v>
      </c>
      <c r="Q13" s="22" t="s">
        <v>38</v>
      </c>
      <c r="R13" s="28">
        <v>9</v>
      </c>
      <c r="S13" s="23">
        <f t="shared" si="1"/>
        <v>4.2</v>
      </c>
      <c r="T13" s="23">
        <f t="shared" si="2"/>
        <v>6.8</v>
      </c>
      <c r="U13" s="16">
        <v>42</v>
      </c>
      <c r="V13" s="16">
        <v>68</v>
      </c>
    </row>
    <row r="14" spans="1:22" x14ac:dyDescent="0.3">
      <c r="A14" s="28">
        <v>40</v>
      </c>
      <c r="B14" s="28" t="s">
        <v>42</v>
      </c>
      <c r="C14" s="28">
        <v>9</v>
      </c>
      <c r="D14" s="23">
        <v>8.3000000000000007</v>
      </c>
      <c r="E14" s="23">
        <v>7.6</v>
      </c>
      <c r="G14" s="28">
        <v>9</v>
      </c>
      <c r="H14" s="28" t="s">
        <v>10</v>
      </c>
      <c r="I14" s="28">
        <v>9.5</v>
      </c>
      <c r="J14" s="23">
        <v>9</v>
      </c>
      <c r="K14" s="23">
        <v>8.9</v>
      </c>
      <c r="M14" s="16">
        <v>93</v>
      </c>
      <c r="N14" s="16">
        <v>83</v>
      </c>
      <c r="P14" s="28">
        <v>2</v>
      </c>
      <c r="Q14" s="28" t="s">
        <v>3</v>
      </c>
      <c r="R14" s="28">
        <v>9.75</v>
      </c>
      <c r="S14" s="23">
        <f t="shared" si="1"/>
        <v>1.7</v>
      </c>
      <c r="T14" s="23">
        <f t="shared" si="2"/>
        <v>7.1</v>
      </c>
      <c r="U14" s="16">
        <v>17</v>
      </c>
      <c r="V14" s="16">
        <v>71</v>
      </c>
    </row>
    <row r="15" spans="1:22" x14ac:dyDescent="0.3">
      <c r="A15" s="28">
        <v>55</v>
      </c>
      <c r="B15" s="28" t="s">
        <v>59</v>
      </c>
      <c r="C15" s="28">
        <v>9</v>
      </c>
      <c r="D15" s="23">
        <v>9.3000000000000007</v>
      </c>
      <c r="E15" s="23">
        <v>8.3000000000000007</v>
      </c>
      <c r="G15" s="28">
        <v>25</v>
      </c>
      <c r="H15" s="28" t="s">
        <v>26</v>
      </c>
      <c r="I15" s="28">
        <v>7.75</v>
      </c>
      <c r="J15" s="23">
        <v>8.9</v>
      </c>
      <c r="K15" s="23">
        <v>8.6</v>
      </c>
      <c r="M15" s="16">
        <v>76</v>
      </c>
      <c r="N15" s="16">
        <v>89</v>
      </c>
      <c r="P15" s="28">
        <v>15</v>
      </c>
      <c r="Q15" s="28" t="s">
        <v>16</v>
      </c>
      <c r="R15" s="28">
        <v>4</v>
      </c>
      <c r="S15" s="23">
        <f t="shared" si="1"/>
        <v>8</v>
      </c>
      <c r="T15" s="23">
        <f t="shared" si="2"/>
        <v>7.3</v>
      </c>
      <c r="U15" s="16">
        <v>80</v>
      </c>
      <c r="V15" s="16">
        <v>73</v>
      </c>
    </row>
    <row r="16" spans="1:22" x14ac:dyDescent="0.3">
      <c r="A16" s="28">
        <v>10</v>
      </c>
      <c r="B16" s="28" t="s">
        <v>11</v>
      </c>
      <c r="C16" s="28">
        <v>8.75</v>
      </c>
      <c r="D16" s="23">
        <v>7</v>
      </c>
      <c r="E16" s="23">
        <v>7.1</v>
      </c>
      <c r="G16" s="28">
        <v>39</v>
      </c>
      <c r="H16" s="16" t="s">
        <v>41</v>
      </c>
      <c r="I16" s="28">
        <v>8</v>
      </c>
      <c r="J16" s="23">
        <v>8.8000000000000007</v>
      </c>
      <c r="K16" s="23">
        <v>8.3000000000000007</v>
      </c>
      <c r="M16" s="16">
        <v>88</v>
      </c>
      <c r="N16" s="16">
        <v>69</v>
      </c>
      <c r="P16" s="28">
        <v>6</v>
      </c>
      <c r="Q16" s="28" t="s">
        <v>7</v>
      </c>
      <c r="R16" s="28">
        <v>8</v>
      </c>
      <c r="S16" s="23">
        <f t="shared" si="1"/>
        <v>3.8</v>
      </c>
      <c r="T16" s="23">
        <f t="shared" si="2"/>
        <v>7.4</v>
      </c>
      <c r="U16" s="16">
        <v>38</v>
      </c>
      <c r="V16" s="16">
        <v>74</v>
      </c>
    </row>
    <row r="17" spans="1:22" x14ac:dyDescent="0.3">
      <c r="A17" s="28">
        <v>35</v>
      </c>
      <c r="B17" s="28" t="s">
        <v>37</v>
      </c>
      <c r="C17" s="28">
        <v>8.75</v>
      </c>
      <c r="D17" s="23">
        <v>7.6</v>
      </c>
      <c r="E17" s="23">
        <v>8.9</v>
      </c>
      <c r="G17" s="28">
        <v>44</v>
      </c>
      <c r="H17" s="28" t="s">
        <v>46</v>
      </c>
      <c r="I17" s="28">
        <v>8.5</v>
      </c>
      <c r="J17" s="23">
        <v>8.8000000000000007</v>
      </c>
      <c r="K17" s="23">
        <v>6.9</v>
      </c>
      <c r="M17" s="16">
        <v>80</v>
      </c>
      <c r="N17" s="16">
        <v>83</v>
      </c>
      <c r="P17" s="28">
        <v>21</v>
      </c>
      <c r="Q17" s="28" t="s">
        <v>22</v>
      </c>
      <c r="R17" s="28">
        <v>7.5</v>
      </c>
      <c r="S17" s="23">
        <f t="shared" si="1"/>
        <v>9.1999999999999993</v>
      </c>
      <c r="T17" s="23">
        <f t="shared" si="2"/>
        <v>7.4</v>
      </c>
      <c r="U17" s="16">
        <v>92</v>
      </c>
      <c r="V17" s="16">
        <v>74</v>
      </c>
    </row>
    <row r="18" spans="1:22" x14ac:dyDescent="0.3">
      <c r="A18" s="22">
        <v>58</v>
      </c>
      <c r="B18" s="16" t="s">
        <v>58</v>
      </c>
      <c r="C18" s="28">
        <v>8.75</v>
      </c>
      <c r="D18" s="23">
        <v>7</v>
      </c>
      <c r="E18" s="23">
        <v>6.6</v>
      </c>
      <c r="G18" s="22">
        <v>33</v>
      </c>
      <c r="H18" s="28" t="s">
        <v>32</v>
      </c>
      <c r="I18" s="28">
        <v>6.75</v>
      </c>
      <c r="J18" s="23">
        <v>8.5</v>
      </c>
      <c r="K18" s="23">
        <v>7.9</v>
      </c>
      <c r="M18" s="16">
        <v>83</v>
      </c>
      <c r="N18" s="16">
        <v>91</v>
      </c>
      <c r="P18" s="28">
        <v>26</v>
      </c>
      <c r="Q18" s="28" t="s">
        <v>27</v>
      </c>
      <c r="R18" s="28">
        <v>7.25</v>
      </c>
      <c r="S18" s="23">
        <f t="shared" si="1"/>
        <v>4.2</v>
      </c>
      <c r="T18" s="23">
        <f t="shared" si="2"/>
        <v>7.5</v>
      </c>
      <c r="U18" s="16">
        <v>42</v>
      </c>
      <c r="V18" s="16">
        <v>75</v>
      </c>
    </row>
    <row r="19" spans="1:22" x14ac:dyDescent="0.3">
      <c r="A19" s="28">
        <v>44</v>
      </c>
      <c r="B19" s="28" t="s">
        <v>46</v>
      </c>
      <c r="C19" s="28">
        <v>8.5</v>
      </c>
      <c r="D19" s="23">
        <v>8.8000000000000007</v>
      </c>
      <c r="E19" s="23">
        <v>6.9</v>
      </c>
      <c r="G19" s="28">
        <v>46</v>
      </c>
      <c r="H19" s="28" t="s">
        <v>47</v>
      </c>
      <c r="I19" s="28">
        <v>7.5</v>
      </c>
      <c r="J19" s="23">
        <v>8.5</v>
      </c>
      <c r="K19" s="23">
        <v>8.4</v>
      </c>
      <c r="M19" s="16">
        <v>85</v>
      </c>
      <c r="N19" s="16">
        <v>84</v>
      </c>
      <c r="P19" s="28">
        <v>5</v>
      </c>
      <c r="Q19" s="28" t="s">
        <v>6</v>
      </c>
      <c r="R19" s="28">
        <v>8</v>
      </c>
      <c r="S19" s="23">
        <f t="shared" si="1"/>
        <v>5.7</v>
      </c>
      <c r="T19" s="23">
        <f t="shared" si="2"/>
        <v>7.5</v>
      </c>
      <c r="U19" s="16">
        <v>57</v>
      </c>
      <c r="V19" s="16">
        <v>75</v>
      </c>
    </row>
    <row r="20" spans="1:22" x14ac:dyDescent="0.3">
      <c r="A20" s="28">
        <v>65</v>
      </c>
      <c r="B20" s="16" t="s">
        <v>74</v>
      </c>
      <c r="C20" s="28">
        <v>8.5</v>
      </c>
      <c r="D20" s="23">
        <v>8</v>
      </c>
      <c r="E20" s="23">
        <v>8.3000000000000007</v>
      </c>
      <c r="G20" s="28">
        <v>67</v>
      </c>
      <c r="H20" s="16" t="s">
        <v>71</v>
      </c>
      <c r="I20" s="28">
        <v>8.5</v>
      </c>
      <c r="J20" s="23">
        <v>8.5</v>
      </c>
      <c r="K20" s="23">
        <v>8.4</v>
      </c>
      <c r="M20" s="16">
        <v>72</v>
      </c>
      <c r="N20" s="16">
        <v>79</v>
      </c>
      <c r="P20" s="28">
        <v>13</v>
      </c>
      <c r="Q20" s="28" t="s">
        <v>14</v>
      </c>
      <c r="R20" s="28">
        <v>5</v>
      </c>
      <c r="S20" s="23">
        <f t="shared" si="1"/>
        <v>6.9</v>
      </c>
      <c r="T20" s="23">
        <f t="shared" si="2"/>
        <v>7.5</v>
      </c>
      <c r="U20" s="16">
        <v>69</v>
      </c>
      <c r="V20" s="16">
        <v>75</v>
      </c>
    </row>
    <row r="21" spans="1:22" x14ac:dyDescent="0.3">
      <c r="A21" s="28">
        <v>66</v>
      </c>
      <c r="B21" s="16" t="s">
        <v>70</v>
      </c>
      <c r="C21" s="28">
        <v>8.5</v>
      </c>
      <c r="D21" s="23">
        <v>8.3000000000000007</v>
      </c>
      <c r="E21" s="23">
        <v>9.1</v>
      </c>
      <c r="G21" s="28">
        <v>8</v>
      </c>
      <c r="H21" s="28" t="s">
        <v>9</v>
      </c>
      <c r="I21" s="28">
        <v>9.5</v>
      </c>
      <c r="J21" s="23">
        <v>8.4</v>
      </c>
      <c r="K21" s="23">
        <v>8.1</v>
      </c>
      <c r="M21" s="16">
        <v>64</v>
      </c>
      <c r="N21" s="16">
        <v>58</v>
      </c>
      <c r="P21" s="28">
        <v>23</v>
      </c>
      <c r="Q21" s="28" t="s">
        <v>24</v>
      </c>
      <c r="R21" s="28">
        <v>4</v>
      </c>
      <c r="S21" s="23">
        <f t="shared" si="1"/>
        <v>7.5</v>
      </c>
      <c r="T21" s="23">
        <f t="shared" si="2"/>
        <v>7.5</v>
      </c>
      <c r="U21" s="16">
        <v>75</v>
      </c>
      <c r="V21" s="16">
        <v>75</v>
      </c>
    </row>
    <row r="22" spans="1:22" x14ac:dyDescent="0.3">
      <c r="A22" s="28">
        <v>67</v>
      </c>
      <c r="B22" s="16" t="s">
        <v>71</v>
      </c>
      <c r="C22" s="28">
        <v>8.5</v>
      </c>
      <c r="D22" s="23">
        <v>8.5</v>
      </c>
      <c r="E22" s="23">
        <v>8.4</v>
      </c>
      <c r="G22" s="28">
        <v>40</v>
      </c>
      <c r="H22" s="28" t="s">
        <v>42</v>
      </c>
      <c r="I22" s="28">
        <v>9</v>
      </c>
      <c r="J22" s="23">
        <v>8.3000000000000007</v>
      </c>
      <c r="K22" s="23">
        <v>7.6</v>
      </c>
      <c r="M22" s="16">
        <v>48</v>
      </c>
      <c r="N22" s="16">
        <v>75</v>
      </c>
      <c r="P22" s="28">
        <v>40</v>
      </c>
      <c r="Q22" s="28" t="s">
        <v>42</v>
      </c>
      <c r="R22" s="28">
        <v>9</v>
      </c>
      <c r="S22" s="23">
        <f t="shared" si="1"/>
        <v>8.3000000000000007</v>
      </c>
      <c r="T22" s="23">
        <f t="shared" si="2"/>
        <v>7.6</v>
      </c>
      <c r="U22" s="16">
        <v>83</v>
      </c>
      <c r="V22" s="16">
        <v>76</v>
      </c>
    </row>
    <row r="23" spans="1:22" x14ac:dyDescent="0.3">
      <c r="A23" s="28">
        <v>68</v>
      </c>
      <c r="B23" s="16" t="s">
        <v>75</v>
      </c>
      <c r="C23" s="28">
        <v>8.5</v>
      </c>
      <c r="D23" s="23">
        <v>7.2</v>
      </c>
      <c r="E23" s="23">
        <v>7.9</v>
      </c>
      <c r="G23" s="28">
        <v>54</v>
      </c>
      <c r="H23" s="28" t="s">
        <v>56</v>
      </c>
      <c r="I23" s="28">
        <v>4.5</v>
      </c>
      <c r="J23" s="23">
        <v>8.3000000000000007</v>
      </c>
      <c r="K23" s="23">
        <v>6.3</v>
      </c>
      <c r="M23" s="16">
        <v>94</v>
      </c>
      <c r="N23" s="16">
        <v>89</v>
      </c>
      <c r="P23" s="28">
        <v>17</v>
      </c>
      <c r="Q23" s="28" t="s">
        <v>18</v>
      </c>
      <c r="R23" s="28">
        <v>7.75</v>
      </c>
      <c r="S23" s="23">
        <f t="shared" si="1"/>
        <v>7.5</v>
      </c>
      <c r="T23" s="23">
        <f t="shared" si="2"/>
        <v>7.6</v>
      </c>
      <c r="U23" s="16">
        <v>75</v>
      </c>
      <c r="V23" s="16">
        <v>76</v>
      </c>
    </row>
    <row r="24" spans="1:22" x14ac:dyDescent="0.3">
      <c r="A24" s="28">
        <v>16</v>
      </c>
      <c r="B24" s="28" t="s">
        <v>17</v>
      </c>
      <c r="C24" s="28">
        <v>8.25</v>
      </c>
      <c r="D24" s="23">
        <v>6.4</v>
      </c>
      <c r="E24" s="23">
        <v>5.8</v>
      </c>
      <c r="G24" s="28">
        <v>66</v>
      </c>
      <c r="H24" s="16" t="s">
        <v>70</v>
      </c>
      <c r="I24" s="28">
        <v>8.5</v>
      </c>
      <c r="J24" s="23">
        <v>8.3000000000000007</v>
      </c>
      <c r="K24" s="23">
        <v>9.1</v>
      </c>
      <c r="M24" s="16">
        <v>57</v>
      </c>
      <c r="N24" s="16">
        <v>75</v>
      </c>
      <c r="P24" s="28">
        <v>68</v>
      </c>
      <c r="Q24" s="16" t="s">
        <v>75</v>
      </c>
      <c r="R24" s="28">
        <v>8.5</v>
      </c>
      <c r="S24" s="23">
        <f t="shared" si="1"/>
        <v>7.2</v>
      </c>
      <c r="T24" s="23">
        <f t="shared" si="2"/>
        <v>7.9</v>
      </c>
      <c r="U24" s="16">
        <v>72</v>
      </c>
      <c r="V24" s="16">
        <v>79</v>
      </c>
    </row>
    <row r="25" spans="1:22" x14ac:dyDescent="0.3">
      <c r="A25" s="22">
        <v>29</v>
      </c>
      <c r="B25" s="22" t="s">
        <v>36</v>
      </c>
      <c r="C25" s="28">
        <v>8.25</v>
      </c>
      <c r="D25" s="23">
        <v>4.8</v>
      </c>
      <c r="E25" s="23">
        <v>7.5</v>
      </c>
      <c r="G25" s="28">
        <v>20</v>
      </c>
      <c r="H25" s="28" t="s">
        <v>21</v>
      </c>
      <c r="I25" s="28">
        <v>10</v>
      </c>
      <c r="J25" s="23">
        <v>8.1999999999999993</v>
      </c>
      <c r="K25" s="23">
        <v>8.3000000000000007</v>
      </c>
      <c r="M25" s="16">
        <v>38</v>
      </c>
      <c r="N25" s="16">
        <v>74</v>
      </c>
      <c r="P25" s="22">
        <v>33</v>
      </c>
      <c r="Q25" s="28" t="s">
        <v>32</v>
      </c>
      <c r="R25" s="28">
        <v>6.75</v>
      </c>
      <c r="S25" s="23">
        <f t="shared" si="1"/>
        <v>8.5</v>
      </c>
      <c r="T25" s="23">
        <f t="shared" si="2"/>
        <v>7.9</v>
      </c>
      <c r="U25" s="16">
        <v>85</v>
      </c>
      <c r="V25" s="16">
        <v>79</v>
      </c>
    </row>
    <row r="26" spans="1:22" x14ac:dyDescent="0.3">
      <c r="A26" s="28">
        <v>60</v>
      </c>
      <c r="B26" s="28" t="s">
        <v>66</v>
      </c>
      <c r="C26" s="28">
        <v>8.25</v>
      </c>
      <c r="D26" s="23">
        <v>9.4</v>
      </c>
      <c r="E26" s="23">
        <v>8.9</v>
      </c>
      <c r="G26" s="28">
        <v>45</v>
      </c>
      <c r="H26" s="28" t="s">
        <v>53</v>
      </c>
      <c r="I26" s="28">
        <v>7.5</v>
      </c>
      <c r="J26" s="23">
        <v>8.1</v>
      </c>
      <c r="K26" s="23">
        <v>8.5</v>
      </c>
      <c r="M26" s="16">
        <v>88</v>
      </c>
      <c r="N26" s="16">
        <v>83</v>
      </c>
      <c r="P26" s="28">
        <v>3</v>
      </c>
      <c r="Q26" s="28" t="s">
        <v>4</v>
      </c>
      <c r="R26" s="28">
        <v>7.5</v>
      </c>
      <c r="S26" s="23">
        <f t="shared" si="1"/>
        <v>7.8</v>
      </c>
      <c r="T26" s="23">
        <f t="shared" si="2"/>
        <v>8</v>
      </c>
      <c r="U26" s="16">
        <v>78</v>
      </c>
      <c r="V26" s="16">
        <v>80</v>
      </c>
    </row>
    <row r="27" spans="1:22" x14ac:dyDescent="0.3">
      <c r="A27" s="28">
        <v>5</v>
      </c>
      <c r="B27" s="28" t="s">
        <v>6</v>
      </c>
      <c r="C27" s="28">
        <v>8</v>
      </c>
      <c r="D27" s="23">
        <v>5.7</v>
      </c>
      <c r="E27" s="23">
        <v>7.5</v>
      </c>
      <c r="G27" s="28">
        <v>59</v>
      </c>
      <c r="H27" s="28" t="s">
        <v>65</v>
      </c>
      <c r="I27" s="28">
        <v>6.75</v>
      </c>
      <c r="J27" s="23">
        <v>8.1</v>
      </c>
      <c r="K27" s="23">
        <v>8.6</v>
      </c>
      <c r="M27" s="16">
        <v>41</v>
      </c>
      <c r="N27" s="16">
        <v>69</v>
      </c>
      <c r="P27" s="28">
        <v>12</v>
      </c>
      <c r="Q27" s="28" t="s">
        <v>13</v>
      </c>
      <c r="R27" s="28">
        <v>7</v>
      </c>
      <c r="S27" s="23">
        <f t="shared" si="1"/>
        <v>5.5</v>
      </c>
      <c r="T27" s="23">
        <f t="shared" si="2"/>
        <v>8</v>
      </c>
      <c r="U27" s="16">
        <v>55</v>
      </c>
      <c r="V27" s="16">
        <v>80</v>
      </c>
    </row>
    <row r="28" spans="1:22" x14ac:dyDescent="0.3">
      <c r="A28" s="28">
        <v>6</v>
      </c>
      <c r="B28" s="28" t="s">
        <v>7</v>
      </c>
      <c r="C28" s="28">
        <v>8</v>
      </c>
      <c r="D28" s="23">
        <v>3.8</v>
      </c>
      <c r="E28" s="23">
        <v>7.4</v>
      </c>
      <c r="G28" s="28">
        <v>15</v>
      </c>
      <c r="H28" s="28" t="s">
        <v>16</v>
      </c>
      <c r="I28" s="28">
        <v>4</v>
      </c>
      <c r="J28" s="23">
        <v>8</v>
      </c>
      <c r="K28" s="23">
        <v>7.3</v>
      </c>
      <c r="M28" s="16">
        <v>75</v>
      </c>
      <c r="N28" s="16">
        <v>76</v>
      </c>
      <c r="P28" s="28">
        <v>37</v>
      </c>
      <c r="Q28" s="28" t="s">
        <v>39</v>
      </c>
      <c r="R28" s="28">
        <v>4.75</v>
      </c>
      <c r="S28" s="23">
        <f t="shared" si="1"/>
        <v>8</v>
      </c>
      <c r="T28" s="23">
        <f t="shared" si="2"/>
        <v>8.1</v>
      </c>
      <c r="U28" s="16">
        <v>80</v>
      </c>
      <c r="V28" s="16">
        <v>81</v>
      </c>
    </row>
    <row r="29" spans="1:22" x14ac:dyDescent="0.3">
      <c r="A29" s="28">
        <v>39</v>
      </c>
      <c r="B29" s="16" t="s">
        <v>41</v>
      </c>
      <c r="C29" s="28">
        <v>8</v>
      </c>
      <c r="D29" s="23">
        <v>8.8000000000000007</v>
      </c>
      <c r="E29" s="23">
        <v>8.3000000000000007</v>
      </c>
      <c r="G29" s="28">
        <v>37</v>
      </c>
      <c r="H29" s="28" t="s">
        <v>39</v>
      </c>
      <c r="I29" s="28">
        <v>4.75</v>
      </c>
      <c r="J29" s="23">
        <v>8</v>
      </c>
      <c r="K29" s="23">
        <v>8.1</v>
      </c>
      <c r="M29" s="16">
        <v>45</v>
      </c>
      <c r="N29" s="16">
        <v>46</v>
      </c>
      <c r="P29" s="28">
        <v>39</v>
      </c>
      <c r="Q29" s="16" t="s">
        <v>41</v>
      </c>
      <c r="R29" s="28">
        <v>8</v>
      </c>
      <c r="S29" s="23">
        <f t="shared" si="1"/>
        <v>8.8000000000000007</v>
      </c>
      <c r="T29" s="23">
        <f t="shared" si="2"/>
        <v>8.3000000000000007</v>
      </c>
      <c r="U29" s="16">
        <v>88</v>
      </c>
      <c r="V29" s="16">
        <v>83</v>
      </c>
    </row>
    <row r="30" spans="1:22" x14ac:dyDescent="0.3">
      <c r="A30" s="22">
        <v>42</v>
      </c>
      <c r="B30" s="16" t="s">
        <v>44</v>
      </c>
      <c r="C30" s="28">
        <v>8</v>
      </c>
      <c r="D30" s="23">
        <v>3.8</v>
      </c>
      <c r="E30" s="23">
        <v>7.4</v>
      </c>
      <c r="G30" s="28">
        <v>65</v>
      </c>
      <c r="H30" s="16" t="s">
        <v>74</v>
      </c>
      <c r="I30" s="28">
        <v>8.5</v>
      </c>
      <c r="J30" s="23">
        <v>8</v>
      </c>
      <c r="K30" s="23">
        <v>8.3000000000000007</v>
      </c>
      <c r="M30" s="16">
        <v>89</v>
      </c>
      <c r="N30" s="16">
        <v>86</v>
      </c>
      <c r="P30" s="28">
        <v>22</v>
      </c>
      <c r="Q30" s="28" t="s">
        <v>23</v>
      </c>
      <c r="R30" s="28">
        <v>7</v>
      </c>
      <c r="S30" s="23">
        <f t="shared" si="1"/>
        <v>9.5</v>
      </c>
      <c r="T30" s="23">
        <f t="shared" si="2"/>
        <v>8.4</v>
      </c>
      <c r="U30" s="16">
        <v>95</v>
      </c>
      <c r="V30" s="16">
        <v>84</v>
      </c>
    </row>
    <row r="31" spans="1:22" x14ac:dyDescent="0.3">
      <c r="A31" s="28">
        <v>63</v>
      </c>
      <c r="B31" s="16" t="s">
        <v>68</v>
      </c>
      <c r="C31" s="28">
        <v>8</v>
      </c>
      <c r="D31" s="23">
        <v>4.0999999999999996</v>
      </c>
      <c r="E31" s="23">
        <v>6.9</v>
      </c>
      <c r="G31" s="28">
        <v>3</v>
      </c>
      <c r="H31" s="28" t="s">
        <v>4</v>
      </c>
      <c r="I31" s="28">
        <v>7.5</v>
      </c>
      <c r="J31" s="23">
        <v>7.8</v>
      </c>
      <c r="K31" s="23">
        <v>8</v>
      </c>
      <c r="M31" s="16">
        <v>64</v>
      </c>
      <c r="N31" s="16">
        <v>72</v>
      </c>
      <c r="P31" s="28">
        <v>67</v>
      </c>
      <c r="Q31" s="16" t="s">
        <v>71</v>
      </c>
      <c r="R31" s="28">
        <v>8.5</v>
      </c>
      <c r="S31" s="23">
        <f t="shared" si="1"/>
        <v>8.5</v>
      </c>
      <c r="T31" s="23">
        <f t="shared" si="2"/>
        <v>8.4</v>
      </c>
      <c r="U31" s="16">
        <v>85</v>
      </c>
      <c r="V31" s="16">
        <v>84</v>
      </c>
    </row>
    <row r="32" spans="1:22" x14ac:dyDescent="0.3">
      <c r="A32" s="28">
        <v>17</v>
      </c>
      <c r="B32" s="28" t="s">
        <v>18</v>
      </c>
      <c r="C32" s="28">
        <v>7.75</v>
      </c>
      <c r="D32" s="23">
        <v>7.5</v>
      </c>
      <c r="E32" s="23">
        <v>7.6</v>
      </c>
      <c r="G32" s="28">
        <v>24</v>
      </c>
      <c r="H32" s="28" t="s">
        <v>25</v>
      </c>
      <c r="I32" s="28">
        <v>6.75</v>
      </c>
      <c r="J32" s="23">
        <v>7.8</v>
      </c>
      <c r="K32" s="23">
        <v>6</v>
      </c>
      <c r="M32" s="16">
        <v>41</v>
      </c>
      <c r="N32" s="16">
        <v>67</v>
      </c>
      <c r="P32" s="28">
        <v>38</v>
      </c>
      <c r="Q32" s="22" t="s">
        <v>40</v>
      </c>
      <c r="R32" s="28">
        <v>9</v>
      </c>
      <c r="S32" s="23">
        <f t="shared" si="1"/>
        <v>6.3</v>
      </c>
      <c r="T32" s="23">
        <f t="shared" si="2"/>
        <v>8.4</v>
      </c>
      <c r="U32" s="16">
        <v>63</v>
      </c>
      <c r="V32" s="16">
        <v>84</v>
      </c>
    </row>
    <row r="33" spans="1:22" x14ac:dyDescent="0.3">
      <c r="A33" s="28">
        <v>25</v>
      </c>
      <c r="B33" s="28" t="s">
        <v>26</v>
      </c>
      <c r="C33" s="28">
        <v>7.75</v>
      </c>
      <c r="D33" s="23">
        <v>8.9</v>
      </c>
      <c r="E33" s="23">
        <v>8.6</v>
      </c>
      <c r="G33" s="28">
        <v>35</v>
      </c>
      <c r="H33" s="28" t="s">
        <v>37</v>
      </c>
      <c r="I33" s="28">
        <v>8.75</v>
      </c>
      <c r="J33" s="23">
        <v>7.6</v>
      </c>
      <c r="K33" s="23">
        <v>8.9</v>
      </c>
      <c r="M33" s="16">
        <v>78</v>
      </c>
      <c r="N33" s="16">
        <v>80</v>
      </c>
      <c r="P33" s="28">
        <v>59</v>
      </c>
      <c r="Q33" s="28" t="s">
        <v>65</v>
      </c>
      <c r="R33" s="28">
        <v>6.75</v>
      </c>
      <c r="S33" s="23">
        <f t="shared" si="1"/>
        <v>8.1</v>
      </c>
      <c r="T33" s="23">
        <f t="shared" si="2"/>
        <v>8.6</v>
      </c>
      <c r="U33" s="16">
        <v>81</v>
      </c>
      <c r="V33" s="16">
        <v>86</v>
      </c>
    </row>
    <row r="34" spans="1:22" x14ac:dyDescent="0.3">
      <c r="A34" s="22">
        <v>57</v>
      </c>
      <c r="B34" s="16" t="s">
        <v>60</v>
      </c>
      <c r="C34" s="28">
        <v>7.75</v>
      </c>
      <c r="D34" s="23">
        <v>7</v>
      </c>
      <c r="E34" s="23">
        <v>7.1</v>
      </c>
      <c r="G34" s="28">
        <v>17</v>
      </c>
      <c r="H34" s="28" t="s">
        <v>18</v>
      </c>
      <c r="I34" s="28">
        <v>7.75</v>
      </c>
      <c r="J34" s="23">
        <v>7.5</v>
      </c>
      <c r="K34" s="23">
        <v>7.6</v>
      </c>
      <c r="M34" s="16">
        <v>54</v>
      </c>
      <c r="N34" s="16">
        <v>73</v>
      </c>
      <c r="P34" s="28">
        <v>25</v>
      </c>
      <c r="Q34" s="28" t="s">
        <v>26</v>
      </c>
      <c r="R34" s="28">
        <v>7.75</v>
      </c>
      <c r="S34" s="23">
        <f t="shared" si="1"/>
        <v>8.9</v>
      </c>
      <c r="T34" s="23">
        <f t="shared" si="2"/>
        <v>8.6</v>
      </c>
      <c r="U34" s="16">
        <v>89</v>
      </c>
      <c r="V34" s="16">
        <v>86</v>
      </c>
    </row>
    <row r="35" spans="1:22" x14ac:dyDescent="0.3">
      <c r="A35" s="28">
        <v>69</v>
      </c>
      <c r="B35" s="16" t="s">
        <v>76</v>
      </c>
      <c r="C35" s="28">
        <v>7.75</v>
      </c>
      <c r="D35" s="23">
        <v>6.4</v>
      </c>
      <c r="E35" s="23">
        <v>7.2</v>
      </c>
      <c r="G35" s="28">
        <v>23</v>
      </c>
      <c r="H35" s="28" t="s">
        <v>24</v>
      </c>
      <c r="I35" s="28">
        <v>4</v>
      </c>
      <c r="J35" s="23">
        <v>7.5</v>
      </c>
      <c r="K35" s="23">
        <v>7.5</v>
      </c>
      <c r="M35" s="16">
        <v>92</v>
      </c>
      <c r="N35" s="16">
        <v>74</v>
      </c>
      <c r="P35" s="28">
        <v>34</v>
      </c>
      <c r="Q35" s="28" t="s">
        <v>31</v>
      </c>
      <c r="R35" s="28">
        <v>7</v>
      </c>
      <c r="S35" s="23">
        <f t="shared" si="1"/>
        <v>7.1</v>
      </c>
      <c r="T35" s="23">
        <f t="shared" si="2"/>
        <v>8.6999999999999993</v>
      </c>
      <c r="U35" s="16">
        <v>71</v>
      </c>
      <c r="V35" s="16">
        <v>87</v>
      </c>
    </row>
    <row r="36" spans="1:22" x14ac:dyDescent="0.3">
      <c r="A36" s="22">
        <v>70</v>
      </c>
      <c r="B36" s="16" t="s">
        <v>175</v>
      </c>
      <c r="C36" s="23">
        <v>7.75</v>
      </c>
      <c r="D36" s="23">
        <v>9.1999999999999993</v>
      </c>
      <c r="E36" s="23">
        <v>9.4</v>
      </c>
      <c r="G36" s="22">
        <v>27</v>
      </c>
      <c r="H36" s="22" t="s">
        <v>30</v>
      </c>
      <c r="I36" s="28">
        <v>9</v>
      </c>
      <c r="J36" s="23">
        <v>7.3</v>
      </c>
      <c r="K36" s="23">
        <v>8.6</v>
      </c>
      <c r="M36" s="16">
        <v>81</v>
      </c>
      <c r="N36" s="16">
        <v>85</v>
      </c>
      <c r="P36" s="22">
        <v>32</v>
      </c>
      <c r="Q36" s="28" t="s">
        <v>33</v>
      </c>
      <c r="R36" s="28">
        <v>6</v>
      </c>
      <c r="S36" s="23">
        <f t="shared" si="1"/>
        <v>9.1</v>
      </c>
      <c r="T36" s="23">
        <f t="shared" si="2"/>
        <v>8.9</v>
      </c>
      <c r="U36" s="16">
        <v>91</v>
      </c>
      <c r="V36" s="16">
        <v>89</v>
      </c>
    </row>
    <row r="37" spans="1:22" x14ac:dyDescent="0.3">
      <c r="A37" s="28">
        <v>1</v>
      </c>
      <c r="B37" s="28" t="s">
        <v>2</v>
      </c>
      <c r="C37" s="28">
        <v>7.5</v>
      </c>
      <c r="D37" s="23">
        <v>4.0999999999999996</v>
      </c>
      <c r="E37" s="23">
        <v>6.7</v>
      </c>
      <c r="G37" s="22">
        <v>71</v>
      </c>
      <c r="H37" s="16" t="s">
        <v>174</v>
      </c>
      <c r="I37" s="23">
        <v>7</v>
      </c>
      <c r="J37" s="23">
        <v>7.3</v>
      </c>
      <c r="K37" s="23">
        <v>6.3</v>
      </c>
      <c r="M37" s="16">
        <v>85</v>
      </c>
      <c r="N37" s="16">
        <v>84</v>
      </c>
      <c r="P37" s="28">
        <v>56</v>
      </c>
      <c r="Q37" s="28" t="s">
        <v>64</v>
      </c>
      <c r="R37" s="28">
        <v>6.75</v>
      </c>
      <c r="S37" s="23">
        <f t="shared" si="1"/>
        <v>6.6</v>
      </c>
      <c r="T37" s="23">
        <f t="shared" si="2"/>
        <v>9</v>
      </c>
      <c r="U37" s="16">
        <v>66</v>
      </c>
      <c r="V37" s="16">
        <v>90</v>
      </c>
    </row>
    <row r="38" spans="1:22" x14ac:dyDescent="0.3">
      <c r="A38" s="28">
        <v>3</v>
      </c>
      <c r="B38" s="28" t="s">
        <v>4</v>
      </c>
      <c r="C38" s="28">
        <v>7.5</v>
      </c>
      <c r="D38" s="23">
        <v>7.8</v>
      </c>
      <c r="E38" s="23">
        <v>8</v>
      </c>
      <c r="G38" s="28">
        <v>68</v>
      </c>
      <c r="H38" s="16" t="s">
        <v>75</v>
      </c>
      <c r="I38" s="28">
        <v>8.5</v>
      </c>
      <c r="J38" s="23">
        <v>7.2</v>
      </c>
      <c r="K38" s="23">
        <v>7.9</v>
      </c>
      <c r="M38" s="16">
        <v>93</v>
      </c>
      <c r="N38" s="16">
        <v>80</v>
      </c>
      <c r="P38" s="28">
        <v>62</v>
      </c>
      <c r="Q38" s="16" t="s">
        <v>67</v>
      </c>
      <c r="R38" s="28">
        <v>9.75</v>
      </c>
      <c r="S38" s="23">
        <f t="shared" si="1"/>
        <v>9.1</v>
      </c>
      <c r="T38" s="23">
        <f t="shared" si="2"/>
        <v>9.1</v>
      </c>
      <c r="U38" s="16">
        <v>91</v>
      </c>
      <c r="V38" s="16">
        <v>91</v>
      </c>
    </row>
    <row r="39" spans="1:22" x14ac:dyDescent="0.3">
      <c r="A39" s="28">
        <v>14</v>
      </c>
      <c r="B39" s="28" t="s">
        <v>15</v>
      </c>
      <c r="C39" s="28">
        <v>7.5</v>
      </c>
      <c r="D39" s="23">
        <v>5.4</v>
      </c>
      <c r="E39" s="23">
        <v>7.3</v>
      </c>
      <c r="G39" s="28">
        <v>34</v>
      </c>
      <c r="H39" s="28" t="s">
        <v>31</v>
      </c>
      <c r="I39" s="28">
        <v>7</v>
      </c>
      <c r="J39" s="23">
        <v>7.1</v>
      </c>
      <c r="K39" s="23">
        <v>8.6999999999999993</v>
      </c>
      <c r="M39" s="16">
        <v>42</v>
      </c>
      <c r="N39" s="16">
        <v>75</v>
      </c>
      <c r="P39" s="28">
        <v>28</v>
      </c>
      <c r="Q39" s="28" t="s">
        <v>28</v>
      </c>
      <c r="R39" s="28">
        <v>5.5</v>
      </c>
      <c r="S39" s="23">
        <f t="shared" si="1"/>
        <v>9.5</v>
      </c>
      <c r="T39" s="23">
        <f t="shared" si="2"/>
        <v>9.4</v>
      </c>
      <c r="U39" s="16">
        <v>95</v>
      </c>
      <c r="V39" s="16">
        <v>94</v>
      </c>
    </row>
    <row r="40" spans="1:22" x14ac:dyDescent="0.3">
      <c r="A40" s="28">
        <v>19</v>
      </c>
      <c r="B40" s="28" t="s">
        <v>20</v>
      </c>
      <c r="C40" s="28">
        <v>7.5</v>
      </c>
      <c r="D40" s="23">
        <v>4.5</v>
      </c>
      <c r="E40" s="23">
        <v>4.5999999999999996</v>
      </c>
      <c r="G40" s="28">
        <v>10</v>
      </c>
      <c r="H40" s="28" t="s">
        <v>11</v>
      </c>
      <c r="I40" s="28">
        <v>8.75</v>
      </c>
      <c r="J40" s="23">
        <v>7</v>
      </c>
      <c r="K40" s="23">
        <v>7.1</v>
      </c>
      <c r="M40" s="16">
        <v>71</v>
      </c>
      <c r="N40" s="16">
        <v>87</v>
      </c>
      <c r="P40" s="22"/>
    </row>
    <row r="41" spans="1:22" x14ac:dyDescent="0.3">
      <c r="A41" s="28">
        <v>21</v>
      </c>
      <c r="B41" s="28" t="s">
        <v>22</v>
      </c>
      <c r="C41" s="28">
        <v>7.5</v>
      </c>
      <c r="D41" s="23">
        <v>9.1999999999999993</v>
      </c>
      <c r="E41" s="23">
        <v>7.4</v>
      </c>
      <c r="G41" s="28">
        <v>11</v>
      </c>
      <c r="H41" s="28" t="s">
        <v>12</v>
      </c>
      <c r="I41" s="28">
        <v>9</v>
      </c>
      <c r="J41" s="23">
        <v>7</v>
      </c>
      <c r="K41" s="23">
        <v>6.6</v>
      </c>
      <c r="M41" s="16">
        <v>55</v>
      </c>
      <c r="N41" s="16">
        <v>80</v>
      </c>
      <c r="P41" s="22"/>
    </row>
    <row r="42" spans="1:22" x14ac:dyDescent="0.3">
      <c r="A42" s="28">
        <v>45</v>
      </c>
      <c r="B42" s="28" t="s">
        <v>53</v>
      </c>
      <c r="C42" s="28">
        <v>7.5</v>
      </c>
      <c r="D42" s="23">
        <v>8.1</v>
      </c>
      <c r="E42" s="23">
        <v>8.5</v>
      </c>
      <c r="G42" s="28">
        <v>13</v>
      </c>
      <c r="H42" s="28" t="s">
        <v>14</v>
      </c>
      <c r="I42" s="28">
        <v>5</v>
      </c>
      <c r="J42" s="23">
        <v>6.9</v>
      </c>
      <c r="K42" s="23">
        <v>7.5</v>
      </c>
      <c r="M42" s="16">
        <v>95</v>
      </c>
      <c r="N42" s="16">
        <v>84</v>
      </c>
      <c r="P42" s="22"/>
    </row>
    <row r="43" spans="1:22" x14ac:dyDescent="0.3">
      <c r="A43" s="28">
        <v>46</v>
      </c>
      <c r="B43" s="28" t="s">
        <v>47</v>
      </c>
      <c r="C43" s="28">
        <v>7.5</v>
      </c>
      <c r="D43" s="23">
        <v>8.5</v>
      </c>
      <c r="E43" s="23">
        <v>8.4</v>
      </c>
      <c r="G43" s="22">
        <v>51</v>
      </c>
      <c r="H43" s="28" t="s">
        <v>54</v>
      </c>
      <c r="I43" s="28">
        <v>7</v>
      </c>
      <c r="J43" s="23">
        <v>6.7</v>
      </c>
      <c r="K43" s="23">
        <v>6.6</v>
      </c>
      <c r="M43" s="16">
        <v>94</v>
      </c>
      <c r="N43" s="16">
        <v>94</v>
      </c>
      <c r="P43" s="22"/>
    </row>
    <row r="44" spans="1:22" x14ac:dyDescent="0.3">
      <c r="A44" s="28">
        <v>7</v>
      </c>
      <c r="B44" s="28" t="s">
        <v>8</v>
      </c>
      <c r="C44" s="28">
        <v>7.25</v>
      </c>
      <c r="D44" s="23">
        <v>9.3000000000000007</v>
      </c>
      <c r="E44" s="23">
        <v>8</v>
      </c>
      <c r="G44" s="28">
        <v>56</v>
      </c>
      <c r="H44" s="28" t="s">
        <v>64</v>
      </c>
      <c r="I44" s="28">
        <v>6.75</v>
      </c>
      <c r="J44" s="23">
        <v>6.6</v>
      </c>
      <c r="K44" s="23">
        <v>9</v>
      </c>
      <c r="M44" s="16">
        <v>67</v>
      </c>
      <c r="N44" s="16">
        <v>66</v>
      </c>
      <c r="P44" s="22"/>
    </row>
    <row r="45" spans="1:22" x14ac:dyDescent="0.3">
      <c r="A45" s="28">
        <v>26</v>
      </c>
      <c r="B45" s="28" t="s">
        <v>27</v>
      </c>
      <c r="C45" s="28">
        <v>7.25</v>
      </c>
      <c r="D45" s="23">
        <v>4.2</v>
      </c>
      <c r="E45" s="23">
        <v>7.5</v>
      </c>
      <c r="G45" s="28">
        <v>16</v>
      </c>
      <c r="H45" s="28" t="s">
        <v>17</v>
      </c>
      <c r="I45" s="28">
        <v>8.25</v>
      </c>
      <c r="J45" s="23">
        <v>6.4</v>
      </c>
      <c r="K45" s="23">
        <v>5.8</v>
      </c>
      <c r="M45" s="16">
        <v>15</v>
      </c>
      <c r="N45" s="16">
        <v>64</v>
      </c>
      <c r="P45" s="22"/>
    </row>
    <row r="46" spans="1:22" x14ac:dyDescent="0.3">
      <c r="A46" s="28">
        <v>12</v>
      </c>
      <c r="B46" s="28" t="s">
        <v>13</v>
      </c>
      <c r="C46" s="28">
        <v>7</v>
      </c>
      <c r="D46" s="23">
        <v>5.5</v>
      </c>
      <c r="E46" s="23">
        <v>8</v>
      </c>
      <c r="G46" s="28">
        <v>69</v>
      </c>
      <c r="H46" s="16" t="s">
        <v>76</v>
      </c>
      <c r="I46" s="28">
        <v>7.75</v>
      </c>
      <c r="J46" s="23">
        <v>6.4</v>
      </c>
      <c r="K46" s="23">
        <v>7.2</v>
      </c>
      <c r="M46" s="16">
        <v>78</v>
      </c>
      <c r="N46" s="16">
        <v>60</v>
      </c>
      <c r="P46" s="22"/>
    </row>
    <row r="47" spans="1:22" x14ac:dyDescent="0.3">
      <c r="A47" s="28">
        <v>22</v>
      </c>
      <c r="B47" s="28" t="s">
        <v>23</v>
      </c>
      <c r="C47" s="28">
        <v>7</v>
      </c>
      <c r="D47" s="23">
        <v>9.5</v>
      </c>
      <c r="E47" s="23">
        <v>8.4</v>
      </c>
      <c r="G47" s="28">
        <v>38</v>
      </c>
      <c r="H47" s="22" t="s">
        <v>40</v>
      </c>
      <c r="I47" s="28">
        <v>9</v>
      </c>
      <c r="J47" s="23">
        <v>6.3</v>
      </c>
      <c r="K47" s="23">
        <v>8.4</v>
      </c>
      <c r="M47" s="16">
        <v>85</v>
      </c>
      <c r="N47" s="16">
        <v>79</v>
      </c>
      <c r="P47" s="22"/>
    </row>
    <row r="48" spans="1:22" x14ac:dyDescent="0.3">
      <c r="A48" s="28">
        <v>34</v>
      </c>
      <c r="B48" s="28" t="s">
        <v>31</v>
      </c>
      <c r="C48" s="28">
        <v>7</v>
      </c>
      <c r="D48" s="23">
        <v>7.1</v>
      </c>
      <c r="E48" s="23">
        <v>8.6999999999999993</v>
      </c>
      <c r="G48" s="28">
        <v>5</v>
      </c>
      <c r="H48" s="28" t="s">
        <v>6</v>
      </c>
      <c r="I48" s="28">
        <v>8</v>
      </c>
      <c r="J48" s="23">
        <v>5.7</v>
      </c>
      <c r="K48" s="23">
        <v>7.5</v>
      </c>
      <c r="M48" s="16">
        <v>44</v>
      </c>
      <c r="N48" s="16">
        <v>60</v>
      </c>
      <c r="P48" s="22"/>
    </row>
    <row r="49" spans="1:16" x14ac:dyDescent="0.3">
      <c r="A49" s="28">
        <v>47</v>
      </c>
      <c r="B49" s="28" t="s">
        <v>48</v>
      </c>
      <c r="C49" s="28">
        <v>7</v>
      </c>
      <c r="D49" s="23">
        <v>9.4</v>
      </c>
      <c r="E49" s="23">
        <v>9.4</v>
      </c>
      <c r="G49" s="28">
        <v>12</v>
      </c>
      <c r="H49" s="28" t="s">
        <v>13</v>
      </c>
      <c r="I49" s="28">
        <v>7</v>
      </c>
      <c r="J49" s="23">
        <v>5.5</v>
      </c>
      <c r="K49" s="23">
        <v>8</v>
      </c>
      <c r="M49" s="16">
        <v>66</v>
      </c>
      <c r="N49" s="16">
        <v>90</v>
      </c>
      <c r="P49" s="22"/>
    </row>
    <row r="50" spans="1:16" x14ac:dyDescent="0.3">
      <c r="A50" s="22">
        <v>51</v>
      </c>
      <c r="B50" s="28" t="s">
        <v>54</v>
      </c>
      <c r="C50" s="28">
        <v>7</v>
      </c>
      <c r="D50" s="23">
        <v>6.7</v>
      </c>
      <c r="E50" s="23">
        <v>6.6</v>
      </c>
      <c r="G50" s="28">
        <v>14</v>
      </c>
      <c r="H50" s="28" t="s">
        <v>15</v>
      </c>
      <c r="I50" s="28">
        <v>7.5</v>
      </c>
      <c r="J50" s="23">
        <v>5.4</v>
      </c>
      <c r="K50" s="23">
        <v>7.3</v>
      </c>
      <c r="M50" s="16">
        <v>81</v>
      </c>
      <c r="N50" s="16">
        <v>86</v>
      </c>
      <c r="P50" s="22"/>
    </row>
    <row r="51" spans="1:16" x14ac:dyDescent="0.3">
      <c r="A51" s="28">
        <v>52</v>
      </c>
      <c r="B51" s="28" t="s">
        <v>55</v>
      </c>
      <c r="C51" s="28">
        <v>7</v>
      </c>
      <c r="D51" s="23">
        <v>1.5</v>
      </c>
      <c r="E51" s="23">
        <v>6.4</v>
      </c>
      <c r="G51" s="22">
        <v>41</v>
      </c>
      <c r="H51" s="28" t="s">
        <v>43</v>
      </c>
      <c r="I51" s="28">
        <v>6.5</v>
      </c>
      <c r="J51" s="23">
        <v>5</v>
      </c>
      <c r="K51" s="23">
        <v>5.3</v>
      </c>
      <c r="M51" s="16">
        <v>50</v>
      </c>
      <c r="N51" s="16">
        <v>53</v>
      </c>
      <c r="P51" s="22"/>
    </row>
    <row r="52" spans="1:16" x14ac:dyDescent="0.3">
      <c r="A52" s="22">
        <v>71</v>
      </c>
      <c r="B52" s="16" t="s">
        <v>174</v>
      </c>
      <c r="C52" s="23">
        <v>7</v>
      </c>
      <c r="D52" s="23">
        <v>7.3</v>
      </c>
      <c r="E52" s="23">
        <v>6.3</v>
      </c>
      <c r="G52" s="22">
        <v>29</v>
      </c>
      <c r="H52" s="22" t="s">
        <v>36</v>
      </c>
      <c r="I52" s="28">
        <v>8.25</v>
      </c>
      <c r="J52" s="23">
        <v>4.8</v>
      </c>
      <c r="K52" s="23">
        <v>7.5</v>
      </c>
      <c r="M52" s="16">
        <v>91</v>
      </c>
      <c r="N52" s="16">
        <v>89</v>
      </c>
      <c r="P52" s="22"/>
    </row>
    <row r="53" spans="1:16" x14ac:dyDescent="0.3">
      <c r="A53" s="28">
        <v>24</v>
      </c>
      <c r="B53" s="28" t="s">
        <v>25</v>
      </c>
      <c r="C53" s="28">
        <v>6.75</v>
      </c>
      <c r="D53" s="23">
        <v>7.8</v>
      </c>
      <c r="E53" s="23">
        <v>6</v>
      </c>
      <c r="G53" s="22">
        <v>30</v>
      </c>
      <c r="H53" s="16" t="s">
        <v>35</v>
      </c>
      <c r="I53" s="28">
        <v>4.75</v>
      </c>
      <c r="J53" s="23">
        <v>4.7</v>
      </c>
      <c r="K53" s="23">
        <v>5.7</v>
      </c>
      <c r="M53" s="16">
        <v>32</v>
      </c>
      <c r="N53" s="16">
        <v>63</v>
      </c>
      <c r="P53" s="22"/>
    </row>
    <row r="54" spans="1:16" x14ac:dyDescent="0.3">
      <c r="A54" s="22">
        <v>33</v>
      </c>
      <c r="B54" s="28" t="s">
        <v>32</v>
      </c>
      <c r="C54" s="28">
        <v>6.75</v>
      </c>
      <c r="D54" s="23">
        <v>8.5</v>
      </c>
      <c r="E54" s="23">
        <v>7.9</v>
      </c>
      <c r="G54" s="28">
        <v>19</v>
      </c>
      <c r="H54" s="28" t="s">
        <v>20</v>
      </c>
      <c r="I54" s="28">
        <v>7.5</v>
      </c>
      <c r="J54" s="23">
        <v>4.5</v>
      </c>
      <c r="K54" s="23">
        <v>4.5999999999999996</v>
      </c>
      <c r="M54" s="16">
        <v>95</v>
      </c>
      <c r="N54" s="16">
        <v>94</v>
      </c>
      <c r="P54" s="22"/>
    </row>
    <row r="55" spans="1:16" x14ac:dyDescent="0.3">
      <c r="A55" s="28">
        <v>48</v>
      </c>
      <c r="B55" s="28" t="s">
        <v>49</v>
      </c>
      <c r="C55" s="28">
        <v>6.75</v>
      </c>
      <c r="D55" s="23">
        <v>4.4000000000000004</v>
      </c>
      <c r="E55" s="23">
        <v>6</v>
      </c>
      <c r="G55" s="28">
        <v>48</v>
      </c>
      <c r="H55" s="28" t="s">
        <v>49</v>
      </c>
      <c r="I55" s="28">
        <v>6.75</v>
      </c>
      <c r="J55" s="23">
        <v>4.4000000000000004</v>
      </c>
      <c r="K55" s="23">
        <v>6</v>
      </c>
      <c r="M55" s="16">
        <v>28</v>
      </c>
      <c r="N55" s="16">
        <v>58</v>
      </c>
      <c r="P55" s="22"/>
    </row>
    <row r="56" spans="1:16" x14ac:dyDescent="0.3">
      <c r="A56" s="28">
        <v>56</v>
      </c>
      <c r="B56" s="28" t="s">
        <v>64</v>
      </c>
      <c r="C56" s="28">
        <v>6.75</v>
      </c>
      <c r="D56" s="23">
        <v>6.6</v>
      </c>
      <c r="E56" s="23">
        <v>9</v>
      </c>
      <c r="G56" s="28">
        <v>61</v>
      </c>
      <c r="H56" s="28" t="s">
        <v>73</v>
      </c>
      <c r="I56" s="28">
        <v>5.25</v>
      </c>
      <c r="J56" s="23">
        <v>4.3</v>
      </c>
      <c r="K56" s="23">
        <v>5</v>
      </c>
      <c r="M56" s="16">
        <v>43</v>
      </c>
      <c r="N56" s="16">
        <v>50</v>
      </c>
      <c r="P56" s="22"/>
    </row>
    <row r="57" spans="1:16" x14ac:dyDescent="0.3">
      <c r="A57" s="28">
        <v>59</v>
      </c>
      <c r="B57" s="28" t="s">
        <v>65</v>
      </c>
      <c r="C57" s="28">
        <v>6.75</v>
      </c>
      <c r="D57" s="23">
        <v>8.1</v>
      </c>
      <c r="E57" s="23">
        <v>8.6</v>
      </c>
      <c r="G57" s="28">
        <v>26</v>
      </c>
      <c r="H57" s="28" t="s">
        <v>27</v>
      </c>
      <c r="I57" s="28">
        <v>7.25</v>
      </c>
      <c r="J57" s="23">
        <v>4.2</v>
      </c>
      <c r="K57" s="23">
        <v>7.5</v>
      </c>
      <c r="M57" s="16">
        <v>69</v>
      </c>
      <c r="N57" s="16">
        <v>75</v>
      </c>
      <c r="P57" s="22"/>
    </row>
    <row r="58" spans="1:16" x14ac:dyDescent="0.3">
      <c r="A58" s="22">
        <v>41</v>
      </c>
      <c r="B58" s="28" t="s">
        <v>43</v>
      </c>
      <c r="C58" s="28">
        <v>6.5</v>
      </c>
      <c r="D58" s="23">
        <v>5</v>
      </c>
      <c r="E58" s="23">
        <v>5.3</v>
      </c>
      <c r="G58" s="28">
        <v>36</v>
      </c>
      <c r="H58" s="22" t="s">
        <v>38</v>
      </c>
      <c r="I58" s="28">
        <v>9</v>
      </c>
      <c r="J58" s="23">
        <v>4.2</v>
      </c>
      <c r="K58" s="23">
        <v>6.8</v>
      </c>
      <c r="M58" s="16">
        <v>47</v>
      </c>
      <c r="N58" s="16">
        <v>57</v>
      </c>
      <c r="P58" s="22"/>
    </row>
    <row r="59" spans="1:16" x14ac:dyDescent="0.3">
      <c r="A59" s="22">
        <v>31</v>
      </c>
      <c r="B59" s="16" t="s">
        <v>34</v>
      </c>
      <c r="C59" s="28">
        <v>6</v>
      </c>
      <c r="D59" s="23">
        <v>9.5</v>
      </c>
      <c r="E59" s="23">
        <v>9.4</v>
      </c>
      <c r="G59" s="28">
        <v>1</v>
      </c>
      <c r="H59" s="28" t="s">
        <v>2</v>
      </c>
      <c r="I59" s="28">
        <v>7.5</v>
      </c>
      <c r="J59" s="23">
        <v>4.0999999999999996</v>
      </c>
      <c r="K59" s="23">
        <v>6.7</v>
      </c>
      <c r="M59" s="16">
        <v>80</v>
      </c>
      <c r="N59" s="16">
        <v>81</v>
      </c>
      <c r="P59" s="22"/>
    </row>
    <row r="60" spans="1:16" x14ac:dyDescent="0.3">
      <c r="A60" s="22">
        <v>32</v>
      </c>
      <c r="B60" s="28" t="s">
        <v>33</v>
      </c>
      <c r="C60" s="28">
        <v>6</v>
      </c>
      <c r="D60" s="23">
        <v>9.1</v>
      </c>
      <c r="E60" s="23">
        <v>8.9</v>
      </c>
      <c r="G60" s="28">
        <v>63</v>
      </c>
      <c r="H60" s="16" t="s">
        <v>68</v>
      </c>
      <c r="I60" s="28">
        <v>8</v>
      </c>
      <c r="J60" s="23">
        <v>4.0999999999999996</v>
      </c>
      <c r="K60" s="23">
        <v>6.9</v>
      </c>
      <c r="M60" s="16">
        <v>83</v>
      </c>
      <c r="N60" s="16">
        <v>63</v>
      </c>
      <c r="P60" s="22"/>
    </row>
    <row r="61" spans="1:16" x14ac:dyDescent="0.3">
      <c r="A61" s="28">
        <v>49</v>
      </c>
      <c r="B61" s="28" t="s">
        <v>50</v>
      </c>
      <c r="C61" s="28">
        <v>6</v>
      </c>
      <c r="D61" s="23">
        <v>3.2</v>
      </c>
      <c r="E61" s="23">
        <v>6.3</v>
      </c>
      <c r="G61" s="28">
        <v>6</v>
      </c>
      <c r="H61" s="28" t="s">
        <v>7</v>
      </c>
      <c r="I61" s="28">
        <v>8</v>
      </c>
      <c r="J61" s="23">
        <v>3.8</v>
      </c>
      <c r="K61" s="23">
        <v>7.4</v>
      </c>
      <c r="M61" s="16">
        <v>80</v>
      </c>
      <c r="N61" s="16">
        <v>73</v>
      </c>
      <c r="P61" s="22"/>
    </row>
    <row r="62" spans="1:16" x14ac:dyDescent="0.3">
      <c r="A62" s="28">
        <v>28</v>
      </c>
      <c r="B62" s="28" t="s">
        <v>28</v>
      </c>
      <c r="C62" s="28">
        <v>5.5</v>
      </c>
      <c r="D62" s="23">
        <v>9.5</v>
      </c>
      <c r="E62" s="23">
        <v>9.4</v>
      </c>
      <c r="G62" s="28">
        <v>43</v>
      </c>
      <c r="H62" s="28" t="s">
        <v>45</v>
      </c>
      <c r="I62" s="28">
        <v>3.5</v>
      </c>
      <c r="J62" s="23">
        <v>3.5</v>
      </c>
      <c r="K62" s="23">
        <v>9.6</v>
      </c>
      <c r="M62" s="16">
        <v>75</v>
      </c>
      <c r="N62" s="16">
        <v>75</v>
      </c>
      <c r="P62" s="22"/>
    </row>
    <row r="63" spans="1:16" x14ac:dyDescent="0.3">
      <c r="A63" s="28">
        <v>64</v>
      </c>
      <c r="B63" s="16" t="s">
        <v>69</v>
      </c>
      <c r="C63" s="28">
        <v>5.5</v>
      </c>
      <c r="D63" s="23">
        <v>2.8</v>
      </c>
      <c r="E63" s="23">
        <v>5.8</v>
      </c>
      <c r="G63" s="28">
        <v>49</v>
      </c>
      <c r="H63" s="28" t="s">
        <v>50</v>
      </c>
      <c r="I63" s="28">
        <v>6</v>
      </c>
      <c r="J63" s="23">
        <v>3.2</v>
      </c>
      <c r="K63" s="23">
        <v>6.3</v>
      </c>
      <c r="M63" s="16">
        <v>91</v>
      </c>
      <c r="N63" s="16">
        <v>81</v>
      </c>
      <c r="P63" s="22"/>
    </row>
    <row r="64" spans="1:16" x14ac:dyDescent="0.3">
      <c r="A64" s="28">
        <v>61</v>
      </c>
      <c r="B64" s="28" t="s">
        <v>73</v>
      </c>
      <c r="C64" s="28">
        <v>5.25</v>
      </c>
      <c r="D64" s="23">
        <v>4.3</v>
      </c>
      <c r="E64" s="23">
        <v>5</v>
      </c>
      <c r="G64" s="28">
        <v>64</v>
      </c>
      <c r="H64" s="16" t="s">
        <v>69</v>
      </c>
      <c r="I64" s="28">
        <v>5.5</v>
      </c>
      <c r="J64" s="23">
        <v>2.8</v>
      </c>
      <c r="K64" s="23">
        <v>5.8</v>
      </c>
      <c r="M64" s="16">
        <v>35</v>
      </c>
      <c r="N64" s="16">
        <v>96</v>
      </c>
      <c r="P64" s="22"/>
    </row>
    <row r="65" spans="1:20" x14ac:dyDescent="0.3">
      <c r="A65" s="28">
        <v>13</v>
      </c>
      <c r="B65" s="28" t="s">
        <v>14</v>
      </c>
      <c r="C65" s="28">
        <v>5</v>
      </c>
      <c r="D65" s="23">
        <v>6.9</v>
      </c>
      <c r="E65" s="23">
        <v>7.5</v>
      </c>
      <c r="G65" s="28">
        <v>2</v>
      </c>
      <c r="H65" s="28" t="s">
        <v>3</v>
      </c>
      <c r="I65" s="28">
        <v>9.75</v>
      </c>
      <c r="J65" s="23">
        <v>1.7</v>
      </c>
      <c r="K65" s="23">
        <v>7.1</v>
      </c>
      <c r="P65" s="22"/>
    </row>
    <row r="66" spans="1:20" x14ac:dyDescent="0.3">
      <c r="A66" s="22">
        <v>30</v>
      </c>
      <c r="B66" s="16" t="s">
        <v>35</v>
      </c>
      <c r="C66" s="28">
        <v>4.75</v>
      </c>
      <c r="D66" s="23">
        <v>4.7</v>
      </c>
      <c r="E66" s="23">
        <v>5.7</v>
      </c>
      <c r="G66" s="28">
        <v>52</v>
      </c>
      <c r="H66" s="28" t="s">
        <v>55</v>
      </c>
      <c r="I66" s="28">
        <v>7</v>
      </c>
      <c r="J66" s="23">
        <v>1.5</v>
      </c>
      <c r="K66" s="23">
        <v>6.4</v>
      </c>
      <c r="P66" s="22"/>
    </row>
    <row r="67" spans="1:20" x14ac:dyDescent="0.3">
      <c r="A67" s="28">
        <v>37</v>
      </c>
      <c r="B67" s="28" t="s">
        <v>39</v>
      </c>
      <c r="C67" s="28">
        <v>4.75</v>
      </c>
      <c r="D67" s="23">
        <v>8</v>
      </c>
      <c r="E67" s="23">
        <v>8.1</v>
      </c>
      <c r="G67" s="22"/>
      <c r="I67" s="23"/>
      <c r="J67" s="23"/>
      <c r="K67" s="23"/>
      <c r="P67" s="22"/>
    </row>
    <row r="68" spans="1:20" x14ac:dyDescent="0.3">
      <c r="A68" s="28">
        <v>54</v>
      </c>
      <c r="B68" s="28" t="s">
        <v>56</v>
      </c>
      <c r="C68" s="28">
        <v>4.5</v>
      </c>
      <c r="D68" s="23">
        <v>8.3000000000000007</v>
      </c>
      <c r="E68" s="23">
        <v>6.3</v>
      </c>
      <c r="G68" s="22"/>
      <c r="I68" s="23"/>
      <c r="J68" s="23"/>
      <c r="K68" s="23"/>
      <c r="P68" s="22"/>
    </row>
    <row r="69" spans="1:20" x14ac:dyDescent="0.3">
      <c r="A69" s="28">
        <v>15</v>
      </c>
      <c r="B69" s="28" t="s">
        <v>16</v>
      </c>
      <c r="C69" s="28">
        <v>4</v>
      </c>
      <c r="D69" s="23">
        <v>8</v>
      </c>
      <c r="E69" s="23">
        <v>7.3</v>
      </c>
      <c r="G69" s="22"/>
      <c r="I69" s="23"/>
      <c r="J69" s="23"/>
      <c r="K69" s="23"/>
      <c r="P69" s="22"/>
    </row>
    <row r="70" spans="1:20" x14ac:dyDescent="0.3">
      <c r="A70" s="28">
        <v>23</v>
      </c>
      <c r="B70" s="28" t="s">
        <v>24</v>
      </c>
      <c r="C70" s="28">
        <v>4</v>
      </c>
      <c r="D70" s="23">
        <v>7.5</v>
      </c>
      <c r="E70" s="23">
        <v>7.5</v>
      </c>
      <c r="G70" s="22"/>
      <c r="I70" s="23"/>
      <c r="J70" s="23"/>
      <c r="K70" s="23"/>
      <c r="P70" s="22"/>
    </row>
    <row r="71" spans="1:20" x14ac:dyDescent="0.3">
      <c r="A71" s="28">
        <v>4</v>
      </c>
      <c r="B71" s="28" t="s">
        <v>5</v>
      </c>
      <c r="C71" s="28">
        <v>3.5</v>
      </c>
      <c r="D71" s="23">
        <v>9.1</v>
      </c>
      <c r="E71" s="23">
        <v>8.1</v>
      </c>
      <c r="G71" s="22"/>
      <c r="I71" s="23"/>
      <c r="J71" s="23"/>
      <c r="K71" s="23"/>
      <c r="P71" s="22"/>
    </row>
    <row r="72" spans="1:20" x14ac:dyDescent="0.3">
      <c r="A72" s="28">
        <v>43</v>
      </c>
      <c r="B72" s="28" t="s">
        <v>45</v>
      </c>
      <c r="C72" s="28">
        <v>3.5</v>
      </c>
      <c r="D72" s="23">
        <v>3.5</v>
      </c>
      <c r="E72" s="23">
        <v>9.6</v>
      </c>
      <c r="G72" s="22"/>
      <c r="I72" s="23"/>
      <c r="J72" s="23"/>
      <c r="K72" s="23"/>
      <c r="P72" s="22"/>
    </row>
    <row r="73" spans="1:20" x14ac:dyDescent="0.3">
      <c r="A73" s="22"/>
      <c r="C73" s="23"/>
      <c r="D73" s="23"/>
      <c r="E73" s="23"/>
      <c r="G73" s="22"/>
      <c r="I73" s="23"/>
      <c r="J73" s="23"/>
      <c r="K73" s="23"/>
      <c r="P73" s="22"/>
    </row>
    <row r="74" spans="1:20" x14ac:dyDescent="0.3">
      <c r="A74" s="22"/>
      <c r="C74" s="23"/>
      <c r="D74" s="23"/>
      <c r="E74" s="23"/>
      <c r="G74" s="22"/>
      <c r="I74" s="23"/>
      <c r="J74" s="23"/>
      <c r="K74" s="23"/>
      <c r="P74" s="22"/>
    </row>
    <row r="75" spans="1:20" x14ac:dyDescent="0.3">
      <c r="A75" s="22"/>
      <c r="C75" s="23"/>
      <c r="D75" s="23"/>
      <c r="E75" s="23"/>
      <c r="G75" s="22"/>
      <c r="I75" s="23"/>
      <c r="J75" s="23"/>
      <c r="K75" s="23"/>
      <c r="P75" s="22"/>
    </row>
    <row r="76" spans="1:20" x14ac:dyDescent="0.3">
      <c r="A76" s="22"/>
      <c r="B76" s="36" t="s">
        <v>186</v>
      </c>
      <c r="C76" s="37">
        <f>COUNT(A2:A72)</f>
        <v>71</v>
      </c>
      <c r="D76" s="37"/>
      <c r="E76" s="37"/>
      <c r="F76" s="23"/>
      <c r="G76" s="23"/>
      <c r="H76" s="34" t="s">
        <v>184</v>
      </c>
      <c r="I76" s="34">
        <f>COUNT(G2:G66)</f>
        <v>65</v>
      </c>
      <c r="J76" s="34"/>
      <c r="K76" s="34"/>
      <c r="L76" s="23"/>
      <c r="M76" s="23"/>
      <c r="N76" s="23"/>
      <c r="O76" s="23"/>
      <c r="P76" s="23"/>
      <c r="Q76" s="35" t="s">
        <v>185</v>
      </c>
      <c r="R76" s="35">
        <f>COUNT(P2:P39)</f>
        <v>38</v>
      </c>
      <c r="S76" s="35"/>
      <c r="T76" s="35"/>
    </row>
    <row r="77" spans="1:20" x14ac:dyDescent="0.3">
      <c r="A77" s="22"/>
      <c r="B77" s="29" t="s">
        <v>72</v>
      </c>
      <c r="C77" s="30">
        <f>AVERAGE(C2:C72)</f>
        <v>7.443661971830986</v>
      </c>
      <c r="D77" s="30">
        <f>AVERAGE(D2:D72)</f>
        <v>6.9802816901408464</v>
      </c>
      <c r="E77" s="30">
        <f>AVERAGE(E2:E72)</f>
        <v>7.6704225352112667</v>
      </c>
      <c r="F77" s="23"/>
      <c r="G77" s="23"/>
      <c r="H77" s="33" t="s">
        <v>72</v>
      </c>
      <c r="I77" s="33">
        <f>AVERAGE(I2:I66)</f>
        <v>7.365384615384615</v>
      </c>
      <c r="J77" s="33">
        <f>AVERAGE(J2:J66)</f>
        <v>6.953846153846154</v>
      </c>
      <c r="K77" s="33">
        <f>AVERAGE(K2:K66)</f>
        <v>7.6400000000000023</v>
      </c>
      <c r="L77" s="23"/>
      <c r="M77" s="23"/>
      <c r="N77" s="23"/>
      <c r="O77" s="23"/>
      <c r="P77" s="23"/>
      <c r="Q77" s="33" t="s">
        <v>72</v>
      </c>
      <c r="R77" s="33">
        <f>AVERAGE(Table1[New Movies])</f>
        <v>7.0131578947368425</v>
      </c>
      <c r="S77" s="33">
        <f>AVERAGE(Table1[Tomatometer])</f>
        <v>6.7236842105263159</v>
      </c>
      <c r="T77" s="33">
        <f>AVERAGE(Table1[Audience])</f>
        <v>7.3921052631578945</v>
      </c>
    </row>
    <row r="78" spans="1:20" x14ac:dyDescent="0.3">
      <c r="A78" s="22"/>
      <c r="B78" s="29" t="s">
        <v>179</v>
      </c>
      <c r="C78" s="30">
        <f>MAX(C2:C72)-MIN(C2:C72)</f>
        <v>6.5</v>
      </c>
      <c r="D78" s="30">
        <f>MAX(D2:D72)-MIN(D2:D72)</f>
        <v>8</v>
      </c>
      <c r="E78" s="30">
        <f>MAX(E2:E72)-MIN(E2:E72)</f>
        <v>5</v>
      </c>
      <c r="F78" s="23"/>
      <c r="G78" s="23"/>
      <c r="H78" s="33" t="s">
        <v>179</v>
      </c>
      <c r="I78" s="33">
        <f>MAX(I2:I66)-MIN(I2:I66)</f>
        <v>6.5</v>
      </c>
      <c r="J78" s="33">
        <f>MAX(J2:J66)-MIN(J2:J66)</f>
        <v>8</v>
      </c>
      <c r="K78" s="33">
        <f>MAX(K2:K66)-MIN(K2:K66)</f>
        <v>5</v>
      </c>
      <c r="L78" s="23"/>
      <c r="M78" s="23"/>
      <c r="N78" s="23"/>
      <c r="O78" s="23"/>
      <c r="P78" s="22"/>
      <c r="Q78" s="33" t="s">
        <v>179</v>
      </c>
      <c r="R78" s="33">
        <f>MAX(R2:R64)-MIN(R2:R64)</f>
        <v>5.75</v>
      </c>
      <c r="S78" s="33">
        <f>MAX(S2:S64)-MIN(S2:S64)</f>
        <v>7.8</v>
      </c>
      <c r="T78" s="33">
        <f>MAX(T2:T64)-MIN(T2:T64)</f>
        <v>4.8000000000000007</v>
      </c>
    </row>
    <row r="79" spans="1:20" x14ac:dyDescent="0.3">
      <c r="A79" s="22"/>
      <c r="B79" s="31" t="s">
        <v>180</v>
      </c>
      <c r="C79" s="32">
        <f>MODE(C2:C72)</f>
        <v>7.5</v>
      </c>
      <c r="D79" s="32">
        <f>MODE(D2:D72)</f>
        <v>7</v>
      </c>
      <c r="E79" s="32">
        <f>MODE(E2:E72)</f>
        <v>8.6</v>
      </c>
      <c r="F79" s="23"/>
      <c r="G79" s="23"/>
      <c r="H79" s="33" t="s">
        <v>180</v>
      </c>
      <c r="I79" s="33">
        <f>MODE(I2:I66)</f>
        <v>7</v>
      </c>
      <c r="J79" s="33">
        <f>MODE(J2:J66)</f>
        <v>9.4</v>
      </c>
      <c r="K79" s="33">
        <f>MODE(K2:K66)</f>
        <v>7.5</v>
      </c>
      <c r="L79" s="23"/>
      <c r="M79" s="23"/>
      <c r="N79" s="23"/>
      <c r="O79" s="23"/>
      <c r="P79" s="23"/>
      <c r="Q79" s="33" t="s">
        <v>180</v>
      </c>
      <c r="R79" s="33">
        <f>MODE(R2:R39)</f>
        <v>6.75</v>
      </c>
      <c r="S79" s="33">
        <f>MODE(S2:S39)</f>
        <v>7.8</v>
      </c>
      <c r="T79" s="33">
        <f>MODE(T2:T39)</f>
        <v>7.5</v>
      </c>
    </row>
    <row r="80" spans="1:20" x14ac:dyDescent="0.3">
      <c r="A80" s="22"/>
      <c r="D80" s="23"/>
      <c r="E80" s="23"/>
      <c r="G80" s="22"/>
      <c r="I80" s="23"/>
      <c r="J80" s="23"/>
      <c r="K80" s="23"/>
      <c r="P80" s="22"/>
    </row>
    <row r="81" spans="1:16" x14ac:dyDescent="0.3">
      <c r="A81" s="22"/>
      <c r="C81" s="23"/>
      <c r="D81" s="23"/>
      <c r="E81" s="23"/>
      <c r="G81" s="22"/>
      <c r="I81" s="23"/>
      <c r="J81" s="23"/>
      <c r="K81" s="23"/>
      <c r="P81" s="22"/>
    </row>
    <row r="82" spans="1:16" x14ac:dyDescent="0.3">
      <c r="A82" s="22"/>
      <c r="C82" s="23"/>
      <c r="D82" s="23"/>
      <c r="E82" s="23"/>
      <c r="G82" s="22"/>
      <c r="I82" s="23"/>
      <c r="J82" s="23"/>
      <c r="K82" s="23"/>
      <c r="P82" s="22"/>
    </row>
    <row r="83" spans="1:16" x14ac:dyDescent="0.3">
      <c r="A83" s="22"/>
      <c r="C83" s="23"/>
      <c r="D83" s="23"/>
      <c r="E83" s="23"/>
      <c r="G83" s="22"/>
      <c r="I83" s="23"/>
      <c r="J83" s="23"/>
      <c r="K83" s="23"/>
      <c r="P83" s="22"/>
    </row>
    <row r="84" spans="1:16" x14ac:dyDescent="0.3">
      <c r="A84" s="22"/>
      <c r="C84" s="23"/>
      <c r="D84" s="23"/>
      <c r="E84" s="23"/>
      <c r="G84" s="22"/>
      <c r="I84" s="23"/>
      <c r="J84" s="23"/>
      <c r="K84" s="23"/>
      <c r="P84" s="22"/>
    </row>
    <row r="85" spans="1:16" x14ac:dyDescent="0.3">
      <c r="A85" s="22"/>
      <c r="C85" s="23"/>
      <c r="D85" s="23"/>
      <c r="E85" s="23"/>
      <c r="G85" s="22"/>
      <c r="I85" s="23"/>
      <c r="J85" s="23"/>
      <c r="K85" s="23"/>
      <c r="P85" s="22"/>
    </row>
    <row r="86" spans="1:16" x14ac:dyDescent="0.3">
      <c r="A86" s="22"/>
      <c r="C86" s="23"/>
      <c r="D86" s="23"/>
      <c r="E86" s="23"/>
      <c r="G86" s="22"/>
      <c r="I86" s="23"/>
      <c r="J86" s="23"/>
      <c r="K86" s="23"/>
      <c r="P86" s="22"/>
    </row>
    <row r="87" spans="1:16" x14ac:dyDescent="0.3">
      <c r="A87" s="22"/>
      <c r="C87" s="23"/>
      <c r="D87" s="23"/>
      <c r="E87" s="23"/>
      <c r="G87" s="22"/>
      <c r="I87" s="23"/>
      <c r="J87" s="23"/>
      <c r="K87" s="23"/>
      <c r="P87" s="22"/>
    </row>
    <row r="88" spans="1:16" x14ac:dyDescent="0.3">
      <c r="A88" s="22"/>
      <c r="C88" s="23"/>
      <c r="D88" s="23"/>
      <c r="E88" s="23"/>
      <c r="G88" s="22"/>
      <c r="I88" s="23"/>
      <c r="J88" s="23"/>
      <c r="K88" s="23"/>
      <c r="P88" s="22"/>
    </row>
    <row r="89" spans="1:16" x14ac:dyDescent="0.3">
      <c r="A89" s="22"/>
      <c r="C89" s="23"/>
      <c r="D89" s="23"/>
      <c r="E89" s="23"/>
      <c r="G89" s="22"/>
      <c r="I89" s="23"/>
      <c r="J89" s="23"/>
      <c r="K89" s="23"/>
      <c r="P89" s="22"/>
    </row>
    <row r="90" spans="1:16" x14ac:dyDescent="0.3">
      <c r="A90" s="22"/>
      <c r="C90" s="23"/>
      <c r="D90" s="23"/>
      <c r="E90" s="23"/>
      <c r="G90" s="22"/>
      <c r="I90" s="23"/>
      <c r="J90" s="23"/>
      <c r="K90" s="23"/>
      <c r="P90" s="22"/>
    </row>
    <row r="91" spans="1:16" x14ac:dyDescent="0.3">
      <c r="A91" s="22"/>
      <c r="C91" s="23"/>
      <c r="D91" s="23"/>
      <c r="E91" s="23"/>
      <c r="G91" s="22"/>
      <c r="I91" s="23"/>
      <c r="J91" s="23"/>
      <c r="K91" s="23"/>
      <c r="P91" s="22"/>
    </row>
    <row r="92" spans="1:16" x14ac:dyDescent="0.3">
      <c r="A92" s="22"/>
      <c r="C92" s="23"/>
      <c r="D92" s="23"/>
      <c r="E92" s="23"/>
      <c r="G92" s="22"/>
      <c r="I92" s="23"/>
      <c r="J92" s="23"/>
      <c r="K92" s="23"/>
      <c r="P92" s="22"/>
    </row>
    <row r="93" spans="1:16" x14ac:dyDescent="0.3">
      <c r="A93" s="22"/>
      <c r="C93" s="23"/>
      <c r="D93" s="23"/>
      <c r="E93" s="23"/>
      <c r="G93" s="22"/>
      <c r="I93" s="23"/>
      <c r="J93" s="23"/>
      <c r="K93" s="23"/>
      <c r="P93" s="22"/>
    </row>
    <row r="94" spans="1:16" x14ac:dyDescent="0.3">
      <c r="A94" s="22"/>
      <c r="C94" s="23"/>
      <c r="D94" s="23"/>
      <c r="E94" s="23"/>
      <c r="G94" s="22"/>
      <c r="I94" s="23"/>
      <c r="J94" s="23"/>
      <c r="K94" s="23"/>
      <c r="P94" s="22"/>
    </row>
    <row r="95" spans="1:16" x14ac:dyDescent="0.3">
      <c r="C95" s="23"/>
    </row>
  </sheetData>
  <phoneticPr fontId="5" type="noConversion"/>
  <conditionalFormatting sqref="B24 C31:C33 B28:B32 B34:C36">
    <cfRule type="aboveAverage" priority="73"/>
  </conditionalFormatting>
  <conditionalFormatting sqref="B31:B32">
    <cfRule type="aboveAverage" priority="72"/>
  </conditionalFormatting>
  <conditionalFormatting sqref="B37:B53">
    <cfRule type="aboveAverage" priority="79"/>
  </conditionalFormatting>
  <conditionalFormatting sqref="B54:B56">
    <cfRule type="aboveAverage" priority="64"/>
  </conditionalFormatting>
  <conditionalFormatting sqref="B2:C23">
    <cfRule type="aboveAverage" priority="390"/>
  </conditionalFormatting>
  <conditionalFormatting sqref="C2:C23">
    <cfRule type="colorScale" priority="392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393" rank="10"/>
  </conditionalFormatting>
  <conditionalFormatting sqref="C2:C30">
    <cfRule type="colorScale" priority="3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53">
    <cfRule type="colorScale" priority="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7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:C40 C42:C43">
    <cfRule type="top10" priority="82" rank="10"/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80"/>
  </conditionalFormatting>
  <conditionalFormatting sqref="C38:C49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0:C41 C47:C52 C32:C37">
    <cfRule type="aboveAverage" priority="68"/>
  </conditionalFormatting>
  <conditionalFormatting sqref="C46">
    <cfRule type="aboveAverage" priority="67"/>
  </conditionalFormatting>
  <conditionalFormatting sqref="C47:C52 C40:C41 C32:C37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70" rank="10"/>
  </conditionalFormatting>
  <conditionalFormatting sqref="C47:C53 C32:C45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0:C53">
    <cfRule type="aboveAverage" priority="71"/>
  </conditionalFormatting>
  <conditionalFormatting sqref="C54">
    <cfRule type="aboveAverage" priority="65"/>
  </conditionalFormatting>
  <conditionalFormatting sqref="C54:C62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6:C59 C54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6:C62 C54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0">
    <cfRule type="aboveAverage" priority="62"/>
  </conditionalFormatting>
  <conditionalFormatting sqref="C63:C64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5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48"/>
    <cfRule type="top10" priority="47" rank="10"/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45"/>
  </conditionalFormatting>
  <conditionalFormatting sqref="C66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39"/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41" rank="10"/>
  </conditionalFormatting>
  <conditionalFormatting sqref="C67">
    <cfRule type="aboveAverage" priority="31"/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33" rank="10"/>
    <cfRule type="aboveAverage" priority="34"/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28"/>
  </conditionalFormatting>
  <conditionalFormatting sqref="C69:C7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1:C95 C1:C75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1:C1048576 C1:C7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E7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54">
    <cfRule type="colorScale" priority="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8:D5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E62">
    <cfRule type="colorScale" priority="4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3:E64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54">
    <cfRule type="colorScale" priority="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8:E5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:E64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4 I31:I33 H28:H32 H34:I36">
    <cfRule type="aboveAverage" priority="318"/>
  </conditionalFormatting>
  <conditionalFormatting sqref="H31:H32">
    <cfRule type="aboveAverage" priority="317"/>
  </conditionalFormatting>
  <conditionalFormatting sqref="H37:H53">
    <cfRule type="aboveAverage" priority="324"/>
  </conditionalFormatting>
  <conditionalFormatting sqref="H54:H56">
    <cfRule type="aboveAverage" priority="309"/>
  </conditionalFormatting>
  <conditionalFormatting sqref="H2:I23">
    <cfRule type="aboveAverage" priority="448"/>
  </conditionalFormatting>
  <conditionalFormatting sqref="I2:I23">
    <cfRule type="colorScale" priority="450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451" rank="10"/>
  </conditionalFormatting>
  <conditionalFormatting sqref="I2:I30">
    <cfRule type="colorScale" priority="4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53">
    <cfRule type="colorScale" priority="4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8:I40 I42:I43">
    <cfRule type="top10" priority="327" rank="10"/>
    <cfRule type="colorScale" priority="326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325"/>
  </conditionalFormatting>
  <conditionalFormatting sqref="I38:I49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0:I41 I47:I52 I32:I37">
    <cfRule type="aboveAverage" priority="313"/>
  </conditionalFormatting>
  <conditionalFormatting sqref="I46">
    <cfRule type="aboveAverage" priority="312"/>
  </conditionalFormatting>
  <conditionalFormatting sqref="I47:I52 I40:I41 I32:I37">
    <cfRule type="top10" priority="315" rank="10"/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7:I53 I32:I45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0:I53">
    <cfRule type="aboveAverage" priority="316"/>
  </conditionalFormatting>
  <conditionalFormatting sqref="I54">
    <cfRule type="aboveAverage" priority="310"/>
  </conditionalFormatting>
  <conditionalFormatting sqref="I54:I62">
    <cfRule type="colorScale" priority="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6:I59 I54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6:I62 I54">
    <cfRule type="colorScale" priority="3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0">
    <cfRule type="aboveAverage" priority="307"/>
  </conditionalFormatting>
  <conditionalFormatting sqref="I63:I64">
    <cfRule type="colorScale" priority="3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0:I94 I1:I75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K6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5:K6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6:K6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53">
    <cfRule type="colorScale" priority="4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K62">
    <cfRule type="colorScale" priority="4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3:K64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53">
    <cfRule type="colorScale" priority="4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3:K64"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">
    <cfRule type="aboveAverage" priority="243"/>
  </conditionalFormatting>
  <conditionalFormatting sqref="Q16:Q17">
    <cfRule type="aboveAverage" priority="236"/>
  </conditionalFormatting>
  <conditionalFormatting sqref="Q20:Q33">
    <cfRule type="aboveAverage" priority="224"/>
  </conditionalFormatting>
  <conditionalFormatting sqref="Q34">
    <cfRule type="aboveAverage" priority="214"/>
  </conditionalFormatting>
  <conditionalFormatting sqref="Q35">
    <cfRule type="aboveAverage" priority="209"/>
  </conditionalFormatting>
  <conditionalFormatting sqref="Q2:R2">
    <cfRule type="aboveAverage" priority="294"/>
  </conditionalFormatting>
  <conditionalFormatting sqref="Q3:R3">
    <cfRule type="aboveAverage" priority="286"/>
  </conditionalFormatting>
  <conditionalFormatting sqref="Q4:R5">
    <cfRule type="aboveAverage" priority="278"/>
  </conditionalFormatting>
  <conditionalFormatting sqref="Q6:R6">
    <cfRule type="aboveAverage" priority="270"/>
  </conditionalFormatting>
  <conditionalFormatting sqref="Q7:R8">
    <cfRule type="aboveAverage" priority="262"/>
  </conditionalFormatting>
  <conditionalFormatting sqref="Q9:R12">
    <cfRule type="aboveAverage" priority="254"/>
  </conditionalFormatting>
  <conditionalFormatting sqref="R2">
    <cfRule type="colorScale" priority="29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3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296" rank="10"/>
  </conditionalFormatting>
  <conditionalFormatting sqref="R3">
    <cfRule type="colorScale" priority="285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288" rank="10"/>
    <cfRule type="colorScale" priority="28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:R5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280" rank="10"/>
  </conditionalFormatting>
  <conditionalFormatting sqref="R6">
    <cfRule type="colorScale" priority="26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1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272" rank="10"/>
    <cfRule type="colorScale" priority="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:R8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264" rank="10"/>
  </conditionalFormatting>
  <conditionalFormatting sqref="R9:R12">
    <cfRule type="colorScale" priority="25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256" rank="10"/>
    <cfRule type="colorScale" priority="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3:R14"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6:R18 Q16:Q17 Q19:R19">
    <cfRule type="aboveAverage" priority="237"/>
  </conditionalFormatting>
  <conditionalFormatting sqref="R16:R19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:R19"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233"/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235" rank="10"/>
  </conditionalFormatting>
  <conditionalFormatting sqref="R20:R22 R24:R25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225"/>
    <cfRule type="top10" priority="227" rank="10"/>
  </conditionalFormatting>
  <conditionalFormatting sqref="R20:R31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0:R33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:R23 R29:R33">
    <cfRule type="aboveAverage" priority="219"/>
  </conditionalFormatting>
  <conditionalFormatting sqref="R28">
    <cfRule type="aboveAverage" priority="218"/>
  </conditionalFormatting>
  <conditionalFormatting sqref="R29:R33 R20:R27"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:R33 R22:R23">
    <cfRule type="top10" priority="221" rank="10"/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:R33">
    <cfRule type="aboveAverage" priority="222"/>
  </conditionalFormatting>
  <conditionalFormatting sqref="R34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215"/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5:R36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7">
    <cfRule type="colorScale" priority="20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8">
    <cfRule type="colorScale" priority="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80:R1048576 R1:R75"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:T3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:T3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:S75 S80:S1048576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">
    <cfRule type="colorScale" priority="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">
    <cfRule type="colorScale" priority="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:S5"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">
    <cfRule type="colorScale" priority="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:S8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S12">
    <cfRule type="colorScale" priority="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3:S14"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5"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6:S19">
    <cfRule type="colorScale" priority="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0:S33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:T2">
    <cfRule type="colorScale" priority="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T3">
    <cfRule type="colorScale" priority="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:T5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:T6">
    <cfRule type="colorScale" priority="2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:T8"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T12"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3:T14">
    <cfRule type="colorScale" priority="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5:T15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6:T19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0:T33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4:T34"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5:T36">
    <cfRule type="colorScale" priority="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7:T37"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8:T38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:T75 T80:T1048576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">
    <cfRule type="colorScale" priority="2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:T4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">
    <cfRule type="colorScale" priority="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:T5">
    <cfRule type="colorScale" priority="2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">
    <cfRule type="colorScale" priority="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:T8">
    <cfRule type="colorScale" priority="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:T12">
    <cfRule type="colorScale" priority="2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3:T14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5"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6:T19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0:T33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8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landscape" horizontalDpi="0" verticalDpi="0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F47C-C466-42AE-9943-A9EBF664C81F}">
  <dimension ref="A5:Y121"/>
  <sheetViews>
    <sheetView zoomScale="34" zoomScaleNormal="100" zoomScaleSheetLayoutView="42" zoomScalePageLayoutView="35" workbookViewId="0">
      <selection activeCell="BF87" sqref="BF87"/>
    </sheetView>
  </sheetViews>
  <sheetFormatPr defaultRowHeight="14.5" x14ac:dyDescent="0.35"/>
  <cols>
    <col min="1" max="1" width="29.90625" bestFit="1" customWidth="1"/>
  </cols>
  <sheetData>
    <row r="5" spans="1:1" ht="15.5" x14ac:dyDescent="0.35">
      <c r="A5" s="2"/>
    </row>
    <row r="6" spans="1:1" ht="15.5" x14ac:dyDescent="0.35">
      <c r="A6" s="2"/>
    </row>
    <row r="7" spans="1:1" ht="15.5" x14ac:dyDescent="0.35">
      <c r="A7" s="2"/>
    </row>
    <row r="8" spans="1:1" ht="15.5" x14ac:dyDescent="0.35">
      <c r="A8" s="2"/>
    </row>
    <row r="9" spans="1:1" ht="15.5" x14ac:dyDescent="0.35">
      <c r="A9" s="2"/>
    </row>
    <row r="10" spans="1:1" ht="15.5" x14ac:dyDescent="0.35">
      <c r="A10" s="2"/>
    </row>
    <row r="11" spans="1:1" ht="15.5" x14ac:dyDescent="0.35">
      <c r="A11" s="2"/>
    </row>
    <row r="12" spans="1:1" ht="15.5" x14ac:dyDescent="0.35">
      <c r="A12" s="2"/>
    </row>
    <row r="13" spans="1:1" ht="15.5" x14ac:dyDescent="0.35">
      <c r="A13" s="2"/>
    </row>
    <row r="14" spans="1:1" ht="15.5" x14ac:dyDescent="0.35">
      <c r="A14" s="2"/>
    </row>
    <row r="15" spans="1:1" ht="15.5" x14ac:dyDescent="0.35">
      <c r="A15" s="2"/>
    </row>
    <row r="16" spans="1:1" ht="15.5" x14ac:dyDescent="0.35">
      <c r="A16" s="2"/>
    </row>
    <row r="17" spans="1:1" ht="15.5" x14ac:dyDescent="0.35">
      <c r="A17" s="2"/>
    </row>
    <row r="18" spans="1:1" ht="15.5" x14ac:dyDescent="0.35">
      <c r="A18" s="2"/>
    </row>
    <row r="19" spans="1:1" ht="15.5" x14ac:dyDescent="0.35">
      <c r="A19" s="2"/>
    </row>
    <row r="20" spans="1:1" ht="15.5" x14ac:dyDescent="0.35">
      <c r="A20" s="2"/>
    </row>
    <row r="21" spans="1:1" ht="15.5" x14ac:dyDescent="0.35">
      <c r="A21" s="2"/>
    </row>
    <row r="22" spans="1:1" ht="15.5" x14ac:dyDescent="0.35">
      <c r="A22" s="2"/>
    </row>
    <row r="23" spans="1:1" ht="15.5" x14ac:dyDescent="0.35">
      <c r="A23" s="2"/>
    </row>
    <row r="24" spans="1:1" ht="15.5" x14ac:dyDescent="0.35">
      <c r="A24" s="2"/>
    </row>
    <row r="25" spans="1:1" ht="15.5" x14ac:dyDescent="0.35">
      <c r="A25" s="2"/>
    </row>
    <row r="26" spans="1:1" ht="15.5" x14ac:dyDescent="0.35">
      <c r="A26" s="2"/>
    </row>
    <row r="27" spans="1:1" ht="15.5" x14ac:dyDescent="0.35">
      <c r="A27" s="2"/>
    </row>
    <row r="28" spans="1:1" ht="15.5" x14ac:dyDescent="0.35">
      <c r="A28" s="2"/>
    </row>
    <row r="29" spans="1:1" ht="15.5" x14ac:dyDescent="0.35">
      <c r="A29" s="2"/>
    </row>
    <row r="30" spans="1:1" ht="15.5" x14ac:dyDescent="0.35">
      <c r="A30" s="2"/>
    </row>
    <row r="31" spans="1:1" ht="15.5" x14ac:dyDescent="0.35">
      <c r="A31" s="2"/>
    </row>
    <row r="32" spans="1:1" ht="15.5" x14ac:dyDescent="0.35">
      <c r="A32" s="2"/>
    </row>
    <row r="33" spans="1:6" ht="15.5" x14ac:dyDescent="0.35">
      <c r="A33" s="2"/>
    </row>
    <row r="34" spans="1:6" ht="15.5" x14ac:dyDescent="0.35">
      <c r="A34" s="2"/>
    </row>
    <row r="35" spans="1:6" ht="15.5" x14ac:dyDescent="0.35">
      <c r="A35" s="2"/>
    </row>
    <row r="36" spans="1:6" ht="15.5" x14ac:dyDescent="0.35">
      <c r="A36" s="2"/>
    </row>
    <row r="37" spans="1:6" ht="15.5" x14ac:dyDescent="0.35">
      <c r="A37" s="2"/>
      <c r="B37" s="10"/>
      <c r="F37" s="10"/>
    </row>
    <row r="38" spans="1:6" ht="15.5" x14ac:dyDescent="0.35">
      <c r="A38" s="2"/>
    </row>
    <row r="39" spans="1:6" ht="15.5" x14ac:dyDescent="0.35">
      <c r="A39" s="2"/>
    </row>
    <row r="40" spans="1:6" ht="15.5" x14ac:dyDescent="0.35">
      <c r="A40" s="2"/>
    </row>
    <row r="41" spans="1:6" ht="15.5" x14ac:dyDescent="0.35">
      <c r="A41" s="2"/>
    </row>
    <row r="42" spans="1:6" ht="15.5" x14ac:dyDescent="0.35">
      <c r="A42" s="2"/>
    </row>
    <row r="43" spans="1:6" ht="15.5" x14ac:dyDescent="0.35">
      <c r="A43" s="2"/>
    </row>
    <row r="44" spans="1:6" ht="15.5" x14ac:dyDescent="0.35">
      <c r="A44" s="2"/>
    </row>
    <row r="45" spans="1:6" ht="15.5" x14ac:dyDescent="0.35">
      <c r="A45" s="2"/>
    </row>
    <row r="46" spans="1:6" ht="15.5" x14ac:dyDescent="0.35">
      <c r="A46" s="2"/>
    </row>
    <row r="47" spans="1:6" ht="15.5" x14ac:dyDescent="0.35">
      <c r="A47" s="2"/>
    </row>
    <row r="48" spans="1:6" ht="15.5" x14ac:dyDescent="0.35">
      <c r="A48" s="2"/>
    </row>
    <row r="49" spans="1:1" ht="15.5" x14ac:dyDescent="0.35">
      <c r="A49" s="2"/>
    </row>
    <row r="50" spans="1:1" ht="15.5" x14ac:dyDescent="0.35">
      <c r="A50" s="2"/>
    </row>
    <row r="51" spans="1:1" ht="15.5" x14ac:dyDescent="0.35">
      <c r="A51" s="2"/>
    </row>
    <row r="52" spans="1:1" ht="15.5" x14ac:dyDescent="0.35">
      <c r="A52" s="2"/>
    </row>
    <row r="53" spans="1:1" ht="15.5" x14ac:dyDescent="0.35">
      <c r="A53" s="2"/>
    </row>
    <row r="54" spans="1:1" ht="15.5" x14ac:dyDescent="0.35">
      <c r="A54" s="2"/>
    </row>
    <row r="55" spans="1:1" ht="15.5" x14ac:dyDescent="0.35">
      <c r="A55" s="2"/>
    </row>
    <row r="56" spans="1:1" ht="15.5" x14ac:dyDescent="0.35">
      <c r="A56" s="2"/>
    </row>
    <row r="57" spans="1:1" ht="15.5" x14ac:dyDescent="0.35">
      <c r="A57" s="2"/>
    </row>
    <row r="58" spans="1:1" ht="15" x14ac:dyDescent="0.35">
      <c r="A58" s="1"/>
    </row>
    <row r="59" spans="1:1" ht="15" x14ac:dyDescent="0.35">
      <c r="A59" s="1"/>
    </row>
    <row r="60" spans="1:1" ht="15" x14ac:dyDescent="0.35">
      <c r="A60" s="1"/>
    </row>
    <row r="61" spans="1:1" ht="15.5" x14ac:dyDescent="0.35">
      <c r="A61" s="7"/>
    </row>
    <row r="62" spans="1:1" ht="15.5" x14ac:dyDescent="0.35">
      <c r="A62" s="7"/>
    </row>
    <row r="63" spans="1:1" ht="15.5" x14ac:dyDescent="0.35">
      <c r="A63" s="7"/>
    </row>
    <row r="64" spans="1:1" ht="15.5" x14ac:dyDescent="0.35">
      <c r="A64" s="7"/>
    </row>
    <row r="65" spans="1:25" ht="15.5" x14ac:dyDescent="0.35">
      <c r="A65" s="7"/>
    </row>
    <row r="66" spans="1:25" ht="15.5" x14ac:dyDescent="0.35">
      <c r="A66" s="7"/>
    </row>
    <row r="67" spans="1:25" ht="15.5" x14ac:dyDescent="0.35">
      <c r="A67" s="2"/>
    </row>
    <row r="68" spans="1:25" ht="15.5" x14ac:dyDescent="0.35">
      <c r="A68" s="2"/>
      <c r="U68" s="23"/>
      <c r="V68" s="16"/>
      <c r="W68" s="22"/>
      <c r="X68" s="16"/>
      <c r="Y68" s="23"/>
    </row>
    <row r="69" spans="1:25" x14ac:dyDescent="0.35">
      <c r="U69" s="23"/>
      <c r="V69" s="16"/>
      <c r="W69" s="22"/>
      <c r="X69" s="16"/>
      <c r="Y69" s="23"/>
    </row>
    <row r="70" spans="1:25" x14ac:dyDescent="0.35">
      <c r="V70" s="16"/>
    </row>
    <row r="71" spans="1:25" x14ac:dyDescent="0.35">
      <c r="V71" s="16"/>
    </row>
    <row r="72" spans="1:25" x14ac:dyDescent="0.35">
      <c r="V72" s="16"/>
    </row>
    <row r="73" spans="1:25" x14ac:dyDescent="0.35">
      <c r="V73" s="16"/>
    </row>
    <row r="74" spans="1:25" x14ac:dyDescent="0.35">
      <c r="V74" s="16"/>
    </row>
    <row r="75" spans="1:25" x14ac:dyDescent="0.35">
      <c r="V75" s="16"/>
    </row>
    <row r="76" spans="1:25" x14ac:dyDescent="0.35">
      <c r="V76" s="16"/>
    </row>
    <row r="77" spans="1:25" x14ac:dyDescent="0.35">
      <c r="V77" s="16"/>
    </row>
    <row r="78" spans="1:25" x14ac:dyDescent="0.35">
      <c r="V78" s="16"/>
    </row>
    <row r="79" spans="1:25" x14ac:dyDescent="0.35">
      <c r="V79" s="16"/>
    </row>
    <row r="80" spans="1:25" x14ac:dyDescent="0.35">
      <c r="V80" s="16"/>
    </row>
    <row r="81" spans="10:24" x14ac:dyDescent="0.35">
      <c r="V81" s="16"/>
    </row>
    <row r="82" spans="10:24" x14ac:dyDescent="0.35">
      <c r="V82" s="16"/>
    </row>
    <row r="91" spans="10:24" x14ac:dyDescent="0.35">
      <c r="J91" s="16"/>
      <c r="L91" s="16"/>
      <c r="M91" s="16"/>
      <c r="N91" s="23"/>
      <c r="O91" s="23"/>
      <c r="U91" s="16"/>
      <c r="V91" s="16"/>
      <c r="W91" s="16"/>
      <c r="X91" s="16"/>
    </row>
    <row r="92" spans="10:24" x14ac:dyDescent="0.35">
      <c r="J92" s="16"/>
      <c r="K92" s="23"/>
      <c r="L92" s="16"/>
      <c r="M92" s="16"/>
      <c r="N92" s="23"/>
      <c r="O92" s="23"/>
      <c r="U92" s="16"/>
      <c r="V92" s="16"/>
      <c r="W92" s="16"/>
      <c r="X92" s="16"/>
    </row>
    <row r="93" spans="10:24" x14ac:dyDescent="0.35">
      <c r="J93" s="16"/>
      <c r="K93" s="23"/>
      <c r="L93" s="16"/>
      <c r="M93" s="16"/>
      <c r="N93" s="23"/>
      <c r="O93" s="23"/>
      <c r="P93" s="16"/>
      <c r="Q93" s="16"/>
      <c r="R93" s="16"/>
      <c r="U93" s="16"/>
      <c r="V93" s="16"/>
      <c r="W93" s="16"/>
      <c r="X93" s="16"/>
    </row>
    <row r="94" spans="10:24" x14ac:dyDescent="0.35">
      <c r="J94" s="16"/>
      <c r="K94" s="23"/>
      <c r="L94" s="16"/>
      <c r="M94" s="16"/>
      <c r="N94" s="23"/>
      <c r="O94" s="23"/>
      <c r="P94" s="16"/>
      <c r="Q94" s="16"/>
      <c r="R94" s="16"/>
      <c r="U94" s="16"/>
      <c r="V94" s="16"/>
      <c r="W94" s="16"/>
      <c r="X94" s="16"/>
    </row>
    <row r="95" spans="10:24" x14ac:dyDescent="0.35">
      <c r="J95" s="16"/>
      <c r="K95" s="22"/>
      <c r="L95" s="16"/>
      <c r="M95" s="23"/>
      <c r="N95" s="23"/>
      <c r="O95" s="23"/>
      <c r="P95" s="16"/>
      <c r="Q95" s="16"/>
      <c r="R95" s="16"/>
      <c r="T95" s="16"/>
      <c r="U95" s="16"/>
      <c r="V95" s="16"/>
      <c r="W95" s="16"/>
      <c r="X95" s="16"/>
    </row>
    <row r="96" spans="10:24" x14ac:dyDescent="0.35">
      <c r="J96" s="16"/>
      <c r="K96" s="22"/>
      <c r="L96" s="16"/>
      <c r="M96" s="23"/>
      <c r="N96" s="23"/>
      <c r="O96" s="23"/>
      <c r="P96" s="16"/>
      <c r="Q96" s="16"/>
      <c r="R96" s="16"/>
      <c r="T96" s="16"/>
      <c r="U96" s="16"/>
      <c r="V96" s="16"/>
      <c r="W96" s="16"/>
      <c r="X96" s="16"/>
    </row>
    <row r="97" spans="10:24" x14ac:dyDescent="0.35">
      <c r="J97" s="16"/>
      <c r="K97" s="22"/>
      <c r="L97" s="16"/>
      <c r="M97" s="23"/>
      <c r="N97" s="23"/>
      <c r="O97" s="23"/>
      <c r="P97" s="16"/>
      <c r="Q97" s="16"/>
      <c r="R97" s="16"/>
      <c r="T97" s="16"/>
      <c r="U97" s="16"/>
      <c r="V97" s="16"/>
      <c r="W97" s="16"/>
      <c r="X97" s="16"/>
    </row>
    <row r="98" spans="10:24" x14ac:dyDescent="0.35">
      <c r="J98" s="16"/>
      <c r="K98" s="22"/>
      <c r="L98" s="16"/>
      <c r="M98" s="23"/>
      <c r="N98" s="23"/>
      <c r="O98" s="23"/>
      <c r="P98" s="16"/>
      <c r="Q98" s="16"/>
      <c r="R98" s="16"/>
      <c r="T98" s="16"/>
      <c r="U98" s="16"/>
      <c r="V98" s="16"/>
      <c r="W98" s="16"/>
      <c r="X98" s="16"/>
    </row>
    <row r="99" spans="10:24" x14ac:dyDescent="0.35">
      <c r="J99" s="16"/>
      <c r="K99" s="22"/>
      <c r="L99" s="16"/>
      <c r="M99" s="23"/>
      <c r="N99" s="23"/>
      <c r="O99" s="23"/>
      <c r="P99" s="16"/>
      <c r="Q99" s="16"/>
      <c r="R99" s="16"/>
      <c r="T99" s="16"/>
      <c r="U99" s="16"/>
      <c r="V99" s="16"/>
      <c r="W99" s="16"/>
      <c r="X99" s="16"/>
    </row>
    <row r="100" spans="10:24" x14ac:dyDescent="0.35">
      <c r="J100" s="16"/>
      <c r="K100" s="22"/>
      <c r="L100" s="16"/>
      <c r="M100" s="23"/>
      <c r="N100" s="23"/>
      <c r="O100" s="23"/>
      <c r="P100" s="16"/>
      <c r="Q100" s="16"/>
      <c r="R100" s="16"/>
      <c r="T100" s="16"/>
      <c r="U100" s="16"/>
      <c r="V100" s="16"/>
      <c r="W100" s="16"/>
      <c r="X100" s="16"/>
    </row>
    <row r="101" spans="10:24" x14ac:dyDescent="0.35">
      <c r="J101" s="16"/>
      <c r="K101" s="22"/>
      <c r="L101" s="16"/>
      <c r="M101" s="23"/>
      <c r="N101" s="23"/>
      <c r="O101" s="23"/>
      <c r="P101" s="16"/>
      <c r="Q101" s="16"/>
      <c r="R101" s="16"/>
      <c r="T101" s="16"/>
      <c r="U101" s="16"/>
      <c r="V101" s="16"/>
      <c r="W101" s="16"/>
      <c r="X101" s="16"/>
    </row>
    <row r="102" spans="10:24" x14ac:dyDescent="0.35">
      <c r="J102" s="16"/>
      <c r="K102" s="22"/>
      <c r="L102" s="16"/>
      <c r="M102" s="23"/>
      <c r="N102" s="23"/>
      <c r="O102" s="23"/>
      <c r="P102" s="16"/>
      <c r="Q102" s="16"/>
      <c r="R102" s="16"/>
      <c r="T102" s="16"/>
      <c r="U102" s="16"/>
      <c r="V102" s="16"/>
      <c r="W102" s="16"/>
      <c r="X102" s="16"/>
    </row>
    <row r="103" spans="10:24" x14ac:dyDescent="0.35">
      <c r="J103" s="16"/>
      <c r="K103" s="22"/>
      <c r="L103" s="16"/>
      <c r="M103" s="23"/>
      <c r="N103" s="23"/>
      <c r="O103" s="23"/>
      <c r="P103" s="16"/>
      <c r="Q103" s="16"/>
      <c r="R103" s="16"/>
      <c r="T103" s="16"/>
      <c r="U103" s="16"/>
      <c r="V103" s="16"/>
      <c r="W103" s="16"/>
      <c r="X103" s="16"/>
    </row>
    <row r="104" spans="10:24" x14ac:dyDescent="0.35">
      <c r="J104" s="16"/>
      <c r="K104" s="22"/>
      <c r="L104" s="16"/>
      <c r="M104" s="23"/>
      <c r="N104" s="23"/>
      <c r="O104" s="23"/>
      <c r="P104" s="16"/>
      <c r="Q104" s="16"/>
      <c r="R104" s="16"/>
      <c r="T104" s="16"/>
      <c r="U104" s="16"/>
      <c r="V104" s="16"/>
      <c r="W104" s="16"/>
      <c r="X104" s="16"/>
    </row>
    <row r="105" spans="10:24" x14ac:dyDescent="0.35">
      <c r="L105" s="16"/>
      <c r="M105" s="23"/>
      <c r="N105" s="23"/>
      <c r="O105" s="23"/>
      <c r="P105" s="16"/>
      <c r="Q105" s="16"/>
      <c r="R105" s="16"/>
      <c r="U105" s="16"/>
      <c r="V105" s="16"/>
      <c r="W105" s="16"/>
      <c r="X105" s="16"/>
    </row>
    <row r="106" spans="10:24" x14ac:dyDescent="0.35">
      <c r="L106" s="16"/>
      <c r="M106" s="23"/>
      <c r="N106" s="23"/>
      <c r="O106" s="23"/>
      <c r="P106" s="16"/>
      <c r="Q106" s="16"/>
      <c r="R106" s="16"/>
      <c r="U106" s="16"/>
      <c r="V106" s="16"/>
      <c r="W106" s="16"/>
      <c r="X106" s="16"/>
    </row>
    <row r="107" spans="10:24" x14ac:dyDescent="0.35">
      <c r="L107" s="16"/>
      <c r="M107" s="23"/>
      <c r="N107" s="23"/>
      <c r="O107" s="23"/>
      <c r="P107" s="16"/>
      <c r="Q107" s="16"/>
      <c r="R107" s="16"/>
      <c r="U107" s="16"/>
      <c r="V107" s="16"/>
      <c r="W107" s="16"/>
      <c r="X107" s="16"/>
    </row>
    <row r="108" spans="10:24" x14ac:dyDescent="0.35">
      <c r="L108" s="16"/>
      <c r="M108" s="23"/>
      <c r="N108" s="23"/>
      <c r="O108" s="23"/>
      <c r="P108" s="16"/>
      <c r="Q108" s="16"/>
      <c r="R108" s="16"/>
      <c r="U108" s="16"/>
      <c r="V108" s="16"/>
      <c r="W108" s="16"/>
      <c r="X108" s="16"/>
    </row>
    <row r="109" spans="10:24" x14ac:dyDescent="0.35">
      <c r="L109" s="16"/>
      <c r="M109" s="23"/>
      <c r="N109" s="23"/>
      <c r="O109" s="23"/>
      <c r="P109" s="16"/>
      <c r="Q109" s="16"/>
      <c r="R109" s="16"/>
      <c r="U109" s="16"/>
      <c r="V109" s="16"/>
      <c r="W109" s="16"/>
      <c r="X109" s="16"/>
    </row>
    <row r="110" spans="10:24" x14ac:dyDescent="0.35">
      <c r="L110" s="16"/>
      <c r="M110" s="23"/>
      <c r="N110" s="23"/>
      <c r="O110" s="23"/>
      <c r="P110" s="16"/>
      <c r="Q110" s="16"/>
      <c r="R110" s="16"/>
      <c r="U110" s="16"/>
      <c r="V110" s="16"/>
      <c r="W110" s="16"/>
      <c r="X110" s="16"/>
    </row>
    <row r="111" spans="10:24" x14ac:dyDescent="0.35">
      <c r="L111" s="16"/>
      <c r="M111" s="23"/>
      <c r="N111" s="23"/>
      <c r="O111" s="23"/>
      <c r="P111" s="16"/>
      <c r="Q111" s="16"/>
      <c r="R111" s="16"/>
      <c r="U111" s="16"/>
      <c r="V111" s="16"/>
      <c r="W111" s="16"/>
      <c r="X111" s="16"/>
    </row>
    <row r="112" spans="10:24" x14ac:dyDescent="0.35">
      <c r="L112" s="16"/>
      <c r="M112" s="23"/>
      <c r="N112" s="23"/>
      <c r="O112" s="23"/>
      <c r="P112" s="16"/>
      <c r="Q112" s="16"/>
      <c r="R112" s="16"/>
      <c r="U112" s="16"/>
      <c r="V112" s="16"/>
      <c r="W112" s="16"/>
      <c r="X112" s="16"/>
    </row>
    <row r="113" spans="12:24" x14ac:dyDescent="0.35">
      <c r="L113" s="16"/>
      <c r="M113" s="23"/>
      <c r="N113" s="23"/>
      <c r="O113" s="23"/>
      <c r="P113" s="16"/>
      <c r="Q113" s="16"/>
      <c r="R113" s="16"/>
      <c r="U113" s="16"/>
      <c r="V113" s="16"/>
      <c r="W113" s="16"/>
      <c r="X113" s="16"/>
    </row>
    <row r="114" spans="12:24" x14ac:dyDescent="0.35">
      <c r="L114" s="16"/>
      <c r="M114" s="23"/>
      <c r="N114" s="23"/>
      <c r="O114" s="23"/>
      <c r="P114" s="16"/>
      <c r="Q114" s="16"/>
      <c r="R114" s="16"/>
      <c r="U114" s="16"/>
      <c r="V114" s="16"/>
      <c r="W114" s="16"/>
      <c r="X114" s="16"/>
    </row>
    <row r="115" spans="12:24" x14ac:dyDescent="0.35">
      <c r="L115" s="16"/>
      <c r="M115" s="23"/>
      <c r="N115" s="23"/>
      <c r="O115" s="23"/>
      <c r="P115" s="16"/>
      <c r="Q115" s="16"/>
      <c r="R115" s="16"/>
      <c r="U115" s="16"/>
      <c r="V115" s="16"/>
      <c r="W115" s="16"/>
      <c r="X115" s="16"/>
    </row>
    <row r="116" spans="12:24" x14ac:dyDescent="0.35">
      <c r="L116" s="16"/>
      <c r="M116" s="23"/>
      <c r="N116" s="23"/>
      <c r="O116" s="23"/>
      <c r="P116" s="16"/>
      <c r="Q116" s="16"/>
      <c r="R116" s="16"/>
      <c r="U116" s="16"/>
      <c r="V116" s="16"/>
      <c r="W116" s="16"/>
      <c r="X116" s="16"/>
    </row>
    <row r="117" spans="12:24" x14ac:dyDescent="0.35">
      <c r="L117" s="16"/>
      <c r="M117" s="23"/>
      <c r="N117" s="23"/>
      <c r="O117" s="23"/>
      <c r="P117" s="16"/>
      <c r="Q117" s="16"/>
      <c r="R117" s="16"/>
      <c r="U117" s="16"/>
      <c r="V117" s="16"/>
      <c r="W117" s="16"/>
      <c r="X117" s="16"/>
    </row>
    <row r="118" spans="12:24" x14ac:dyDescent="0.35">
      <c r="L118" s="16"/>
      <c r="M118" s="23"/>
      <c r="N118" s="23"/>
      <c r="O118" s="23"/>
      <c r="P118" s="16"/>
      <c r="Q118" s="16"/>
      <c r="R118" s="16"/>
      <c r="U118" s="16"/>
      <c r="V118" s="16"/>
      <c r="W118" s="16"/>
      <c r="X118" s="16"/>
    </row>
    <row r="119" spans="12:24" x14ac:dyDescent="0.35">
      <c r="L119" s="16"/>
      <c r="M119" s="23"/>
      <c r="N119" s="23"/>
      <c r="O119" s="23"/>
      <c r="P119" s="16"/>
      <c r="Q119" s="16"/>
      <c r="R119" s="16"/>
      <c r="U119" s="16"/>
      <c r="V119" s="16"/>
      <c r="W119" s="16"/>
      <c r="X119" s="16"/>
    </row>
    <row r="120" spans="12:24" x14ac:dyDescent="0.35">
      <c r="L120" s="16"/>
      <c r="M120" s="23"/>
      <c r="N120" s="23"/>
      <c r="O120" s="23"/>
      <c r="P120" s="16"/>
      <c r="Q120" s="16"/>
      <c r="R120" s="16"/>
      <c r="U120" s="16"/>
      <c r="V120" s="16"/>
      <c r="W120" s="16"/>
      <c r="X120" s="16"/>
    </row>
    <row r="121" spans="12:24" x14ac:dyDescent="0.35">
      <c r="L121" s="16"/>
      <c r="M121" s="23"/>
      <c r="N121" s="23"/>
      <c r="O121" s="23"/>
      <c r="P121" s="16"/>
      <c r="Q121" s="16"/>
      <c r="R121" s="16"/>
      <c r="U121" s="16"/>
      <c r="V121" s="16"/>
      <c r="W121" s="16"/>
      <c r="X121" s="16"/>
    </row>
  </sheetData>
  <conditionalFormatting sqref="A58:A60">
    <cfRule type="aboveAverage" priority="5"/>
  </conditionalFormatting>
  <conditionalFormatting sqref="K92:K94 O91:O93 O97:O1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95:M12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1:N1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68:Y6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48" orientation="landscape" r:id="rId1"/>
  <colBreaks count="1" manualBreakCount="1">
    <brk id="2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775AA-3C8A-4F4A-B18C-AE7AB707B96F}">
  <dimension ref="A1:AP113"/>
  <sheetViews>
    <sheetView tabSelected="1" topLeftCell="M42" zoomScale="54" zoomScaleNormal="88" zoomScalePageLayoutView="40" workbookViewId="0">
      <selection activeCell="AF72" sqref="AF72"/>
    </sheetView>
  </sheetViews>
  <sheetFormatPr defaultRowHeight="14.5" x14ac:dyDescent="0.35"/>
  <cols>
    <col min="1" max="1" width="9.1796875" bestFit="1" customWidth="1"/>
    <col min="2" max="2" width="37.36328125" bestFit="1" customWidth="1"/>
    <col min="3" max="3" width="19.1796875" customWidth="1"/>
    <col min="4" max="4" width="23.54296875" bestFit="1" customWidth="1"/>
    <col min="5" max="5" width="18.26953125" bestFit="1" customWidth="1"/>
    <col min="6" max="6" width="15.90625" style="16" bestFit="1" customWidth="1"/>
    <col min="7" max="7" width="5.7265625" customWidth="1"/>
    <col min="8" max="8" width="33.6328125" customWidth="1"/>
    <col min="9" max="9" width="16.26953125" customWidth="1"/>
    <col min="10" max="10" width="12.90625" customWidth="1"/>
    <col min="12" max="12" width="15.7265625" bestFit="1" customWidth="1"/>
    <col min="13" max="13" width="16.90625" bestFit="1" customWidth="1"/>
    <col min="14" max="14" width="21.08984375" customWidth="1"/>
    <col min="15" max="15" width="12" customWidth="1"/>
    <col min="16" max="16" width="5.7265625" bestFit="1" customWidth="1"/>
    <col min="17" max="17" width="26.81640625" style="16" bestFit="1" customWidth="1"/>
    <col min="18" max="19" width="13.1796875" style="23" customWidth="1"/>
    <col min="20" max="20" width="12.7265625" style="23" bestFit="1" customWidth="1"/>
    <col min="21" max="22" width="12.36328125" style="16" hidden="1" customWidth="1"/>
    <col min="23" max="23" width="8.7265625" style="16"/>
    <col min="24" max="24" width="5.7265625" customWidth="1"/>
    <col min="26" max="26" width="29.90625" bestFit="1" customWidth="1"/>
    <col min="27" max="27" width="13.26953125" customWidth="1"/>
    <col min="28" max="32" width="12.81640625" customWidth="1"/>
    <col min="33" max="33" width="12.81640625" style="16" customWidth="1"/>
    <col min="34" max="34" width="12.81640625" customWidth="1"/>
    <col min="35" max="35" width="13.7265625" style="16" customWidth="1"/>
    <col min="36" max="36" width="13.36328125" customWidth="1"/>
    <col min="37" max="37" width="13.7265625" customWidth="1"/>
    <col min="41" max="41" width="8.7265625" style="16"/>
    <col min="42" max="42" width="0" hidden="1" customWidth="1"/>
    <col min="43" max="16384" width="8.7265625" style="16"/>
  </cols>
  <sheetData>
    <row r="1" spans="1:42" x14ac:dyDescent="0.35">
      <c r="A1" s="22" t="s">
        <v>29</v>
      </c>
      <c r="B1" s="16" t="s">
        <v>94</v>
      </c>
      <c r="C1" s="23" t="s">
        <v>89</v>
      </c>
      <c r="D1" s="23" t="s">
        <v>93</v>
      </c>
      <c r="E1" s="23" t="s">
        <v>63</v>
      </c>
      <c r="G1" s="22" t="s">
        <v>29</v>
      </c>
      <c r="H1" s="16" t="s">
        <v>94</v>
      </c>
      <c r="I1" s="23" t="s">
        <v>89</v>
      </c>
      <c r="J1" s="23" t="s">
        <v>93</v>
      </c>
      <c r="K1" s="23" t="s">
        <v>63</v>
      </c>
      <c r="L1" s="23" t="s">
        <v>166</v>
      </c>
      <c r="M1" s="16" t="s">
        <v>167</v>
      </c>
      <c r="N1" s="23" t="s">
        <v>92</v>
      </c>
      <c r="P1" s="21" t="s">
        <v>29</v>
      </c>
      <c r="Q1" s="20" t="s">
        <v>89</v>
      </c>
      <c r="R1" s="25" t="s">
        <v>95</v>
      </c>
      <c r="S1" s="25" t="s">
        <v>93</v>
      </c>
      <c r="T1" s="25" t="s">
        <v>63</v>
      </c>
      <c r="U1" s="17" t="s">
        <v>87</v>
      </c>
      <c r="V1" s="17" t="s">
        <v>88</v>
      </c>
    </row>
    <row r="2" spans="1:42" ht="15.5" x14ac:dyDescent="0.35">
      <c r="A2" s="28">
        <v>20</v>
      </c>
      <c r="B2" s="28" t="s">
        <v>21</v>
      </c>
      <c r="C2" s="28">
        <v>10</v>
      </c>
      <c r="D2" s="23">
        <v>8.1999999999999993</v>
      </c>
      <c r="E2" s="23">
        <v>8.3000000000000007</v>
      </c>
      <c r="F2" s="7"/>
      <c r="G2" s="28">
        <v>18</v>
      </c>
      <c r="H2" s="28" t="s">
        <v>19</v>
      </c>
      <c r="I2" s="28">
        <v>10</v>
      </c>
      <c r="J2" s="23">
        <v>9.4</v>
      </c>
      <c r="K2" s="23">
        <v>8.6</v>
      </c>
      <c r="L2" s="24">
        <f>ABS(Table221[[#This Row],[Me]]-Table221[[#This Row],[Tomatometer]])</f>
        <v>0.59999999999999964</v>
      </c>
      <c r="M2" s="23">
        <f>ABS(Table221[[#This Row],[Me]]-Table221[[#This Row],[Audience]])</f>
        <v>1.4000000000000004</v>
      </c>
      <c r="N2" s="24">
        <f>MAX(Table221[[#This Row],[Me]:[Audience]])-MIN(Table221[[#This Row],[Me]:[Audience]])</f>
        <v>1.4000000000000004</v>
      </c>
      <c r="P2" s="28">
        <v>62</v>
      </c>
      <c r="Q2" s="16" t="s">
        <v>67</v>
      </c>
      <c r="R2" s="28">
        <v>9.75</v>
      </c>
      <c r="S2" s="23">
        <f t="shared" ref="S2:S19" si="0">U2/10</f>
        <v>9.1</v>
      </c>
      <c r="T2" s="23">
        <f t="shared" ref="T2:T19" si="1">V2/10</f>
        <v>9.1</v>
      </c>
      <c r="U2" s="16">
        <v>91</v>
      </c>
      <c r="V2" s="16">
        <v>91</v>
      </c>
    </row>
    <row r="3" spans="1:42" ht="15.5" x14ac:dyDescent="0.35">
      <c r="A3" s="28">
        <v>18</v>
      </c>
      <c r="B3" s="28" t="s">
        <v>19</v>
      </c>
      <c r="C3" s="28">
        <v>10</v>
      </c>
      <c r="D3" s="23">
        <v>9.4</v>
      </c>
      <c r="E3" s="23">
        <v>8.6</v>
      </c>
      <c r="F3" s="7"/>
      <c r="G3" s="28">
        <v>20</v>
      </c>
      <c r="H3" s="28" t="s">
        <v>21</v>
      </c>
      <c r="I3" s="28">
        <v>10</v>
      </c>
      <c r="J3" s="23">
        <v>8.1999999999999993</v>
      </c>
      <c r="K3" s="23">
        <v>8.3000000000000007</v>
      </c>
      <c r="L3" s="24">
        <f>ABS(Table221[[#This Row],[Me]]-Table221[[#This Row],[Tomatometer]])</f>
        <v>1.8000000000000007</v>
      </c>
      <c r="M3" s="23">
        <f>ABS(Table221[[#This Row],[Me]]-Table221[[#This Row],[Audience]])</f>
        <v>1.6999999999999993</v>
      </c>
      <c r="N3" s="24">
        <f>MAX(Table221[[#This Row],[Me]:[Audience]])-MIN(Table221[[#This Row],[Me]:[Audience]])</f>
        <v>1.8000000000000007</v>
      </c>
      <c r="P3" s="28">
        <v>2</v>
      </c>
      <c r="Q3" s="28" t="s">
        <v>3</v>
      </c>
      <c r="R3" s="28">
        <v>9.75</v>
      </c>
      <c r="S3" s="23">
        <f t="shared" si="0"/>
        <v>1.7</v>
      </c>
      <c r="T3" s="23">
        <f t="shared" si="1"/>
        <v>7.1</v>
      </c>
      <c r="U3" s="16">
        <v>17</v>
      </c>
      <c r="V3" s="16">
        <v>71</v>
      </c>
      <c r="AA3" t="s">
        <v>80</v>
      </c>
      <c r="AP3" t="s">
        <v>79</v>
      </c>
    </row>
    <row r="4" spans="1:42" ht="15.5" x14ac:dyDescent="0.35">
      <c r="A4" s="28">
        <v>2</v>
      </c>
      <c r="B4" s="28" t="s">
        <v>3</v>
      </c>
      <c r="C4" s="28">
        <v>9.75</v>
      </c>
      <c r="D4" s="23">
        <v>1.7</v>
      </c>
      <c r="E4" s="23">
        <v>7.1</v>
      </c>
      <c r="F4" s="7"/>
      <c r="G4" s="28">
        <v>62</v>
      </c>
      <c r="H4" s="16" t="s">
        <v>67</v>
      </c>
      <c r="I4" s="28">
        <v>9.75</v>
      </c>
      <c r="J4" s="23">
        <v>9.1</v>
      </c>
      <c r="K4" s="23">
        <v>9.1</v>
      </c>
      <c r="L4" s="24">
        <f>ABS(Table221[[#This Row],[Me]]-Table221[[#This Row],[Tomatometer]])</f>
        <v>0.65000000000000036</v>
      </c>
      <c r="M4" s="23">
        <f>ABS(Table221[[#This Row],[Me]]-Table221[[#This Row],[Audience]])</f>
        <v>0.65000000000000036</v>
      </c>
      <c r="N4" s="24">
        <f>MAX(Table221[[#This Row],[Me]:[Audience]])-MIN(Table221[[#This Row],[Me]:[Audience]])</f>
        <v>0.65000000000000036</v>
      </c>
      <c r="P4" s="28">
        <v>38</v>
      </c>
      <c r="Q4" s="22" t="s">
        <v>40</v>
      </c>
      <c r="R4" s="28">
        <v>9</v>
      </c>
      <c r="S4" s="23">
        <f t="shared" si="0"/>
        <v>6.3</v>
      </c>
      <c r="T4" s="23">
        <f t="shared" si="1"/>
        <v>8.4</v>
      </c>
      <c r="U4" s="16">
        <v>63</v>
      </c>
      <c r="V4" s="16">
        <v>84</v>
      </c>
    </row>
    <row r="5" spans="1:42" ht="15.5" x14ac:dyDescent="0.35">
      <c r="A5" s="22">
        <v>50</v>
      </c>
      <c r="B5" s="16" t="s">
        <v>51</v>
      </c>
      <c r="C5" s="28">
        <v>9.75</v>
      </c>
      <c r="D5" s="23">
        <v>7.3</v>
      </c>
      <c r="E5" s="23">
        <v>8.6</v>
      </c>
      <c r="F5" s="7"/>
      <c r="G5" s="28">
        <v>2</v>
      </c>
      <c r="H5" s="28" t="s">
        <v>3</v>
      </c>
      <c r="I5" s="28">
        <v>9.75</v>
      </c>
      <c r="J5" s="23">
        <v>1.7</v>
      </c>
      <c r="K5" s="23">
        <v>7.1</v>
      </c>
      <c r="L5" s="24">
        <f>ABS(Table221[[#This Row],[Me]]-Table221[[#This Row],[Tomatometer]])</f>
        <v>8.0500000000000007</v>
      </c>
      <c r="M5" s="23">
        <f>ABS(Table221[[#This Row],[Me]]-Table221[[#This Row],[Audience]])</f>
        <v>2.6500000000000004</v>
      </c>
      <c r="N5" s="24">
        <f>MAX(Table221[[#This Row],[Me]:[Audience]])-MIN(Table221[[#This Row],[Me]:[Audience]])</f>
        <v>8.0500000000000007</v>
      </c>
      <c r="P5" s="28">
        <v>40</v>
      </c>
      <c r="Q5" s="28" t="s">
        <v>42</v>
      </c>
      <c r="R5" s="28">
        <v>9</v>
      </c>
      <c r="S5" s="23">
        <f t="shared" si="0"/>
        <v>8.3000000000000007</v>
      </c>
      <c r="T5" s="23">
        <f t="shared" si="1"/>
        <v>7.6</v>
      </c>
      <c r="U5" s="16">
        <v>83</v>
      </c>
      <c r="V5" s="16">
        <v>76</v>
      </c>
      <c r="X5" t="s">
        <v>164</v>
      </c>
      <c r="Y5" s="22" t="s">
        <v>29</v>
      </c>
      <c r="Z5" s="2" t="s">
        <v>84</v>
      </c>
      <c r="AA5" t="s">
        <v>162</v>
      </c>
      <c r="AB5" t="s">
        <v>163</v>
      </c>
      <c r="AC5" t="s">
        <v>85</v>
      </c>
      <c r="AD5" t="s">
        <v>86</v>
      </c>
      <c r="AE5" t="s">
        <v>87</v>
      </c>
      <c r="AF5" t="s">
        <v>88</v>
      </c>
      <c r="AP5">
        <v>1989</v>
      </c>
    </row>
    <row r="6" spans="1:42" ht="15.5" x14ac:dyDescent="0.35">
      <c r="A6" s="28">
        <v>62</v>
      </c>
      <c r="B6" s="16" t="s">
        <v>67</v>
      </c>
      <c r="C6" s="28">
        <v>9.75</v>
      </c>
      <c r="D6" s="23">
        <v>9.1</v>
      </c>
      <c r="E6" s="23">
        <v>9.1</v>
      </c>
      <c r="F6" s="7"/>
      <c r="G6" s="28">
        <v>9</v>
      </c>
      <c r="H6" s="28" t="s">
        <v>10</v>
      </c>
      <c r="I6" s="28">
        <v>9.5</v>
      </c>
      <c r="J6" s="23">
        <v>9</v>
      </c>
      <c r="K6" s="23">
        <v>8.9</v>
      </c>
      <c r="L6" s="24">
        <f>ABS(Table221[[#This Row],[Me]]-Table221[[#This Row],[Tomatometer]])</f>
        <v>0.5</v>
      </c>
      <c r="M6" s="23">
        <f>ABS(Table221[[#This Row],[Me]]-Table221[[#This Row],[Audience]])</f>
        <v>0.59999999999999964</v>
      </c>
      <c r="N6" s="24">
        <f>MAX(Table221[[#This Row],[Me]:[Audience]])-MIN(Table221[[#This Row],[Me]:[Audience]])</f>
        <v>0.59999999999999964</v>
      </c>
      <c r="P6" s="28">
        <v>36</v>
      </c>
      <c r="Q6" s="22" t="s">
        <v>38</v>
      </c>
      <c r="R6" s="28">
        <v>9</v>
      </c>
      <c r="S6" s="23">
        <f t="shared" si="0"/>
        <v>4.2</v>
      </c>
      <c r="T6" s="23">
        <f t="shared" si="1"/>
        <v>6.8</v>
      </c>
      <c r="U6" s="16">
        <v>42</v>
      </c>
      <c r="V6" s="16">
        <v>68</v>
      </c>
      <c r="X6" s="28">
        <v>10</v>
      </c>
      <c r="Y6" s="1">
        <v>20</v>
      </c>
      <c r="Z6" s="2" t="s">
        <v>21</v>
      </c>
      <c r="AA6">
        <v>2012</v>
      </c>
      <c r="AD6" t="s">
        <v>148</v>
      </c>
      <c r="AF6" s="16" t="s">
        <v>113</v>
      </c>
      <c r="AP6">
        <v>1988</v>
      </c>
    </row>
    <row r="7" spans="1:42" ht="15.5" x14ac:dyDescent="0.35">
      <c r="A7" s="28">
        <v>8</v>
      </c>
      <c r="B7" s="28" t="s">
        <v>9</v>
      </c>
      <c r="C7" s="28">
        <v>9.5</v>
      </c>
      <c r="D7" s="23">
        <v>8.4</v>
      </c>
      <c r="E7" s="23">
        <v>8.1</v>
      </c>
      <c r="F7" s="7"/>
      <c r="G7" s="28">
        <v>8</v>
      </c>
      <c r="H7" s="28" t="s">
        <v>9</v>
      </c>
      <c r="I7" s="28">
        <v>9.5</v>
      </c>
      <c r="J7" s="23">
        <v>8.4</v>
      </c>
      <c r="K7" s="23">
        <v>8.1</v>
      </c>
      <c r="L7" s="24">
        <f>ABS(Table221[[#This Row],[Me]]-Table221[[#This Row],[Tomatometer]])</f>
        <v>1.0999999999999996</v>
      </c>
      <c r="M7" s="23">
        <f>ABS(Table221[[#This Row],[Me]]-Table221[[#This Row],[Audience]])</f>
        <v>1.4000000000000004</v>
      </c>
      <c r="N7" s="24">
        <f>MAX(Table221[[#This Row],[Me]:[Audience]])-MIN(Table221[[#This Row],[Me]:[Audience]])</f>
        <v>1.4000000000000004</v>
      </c>
      <c r="P7" s="28">
        <v>68</v>
      </c>
      <c r="Q7" s="16" t="s">
        <v>75</v>
      </c>
      <c r="R7" s="28">
        <v>8.5</v>
      </c>
      <c r="S7" s="23">
        <f t="shared" si="0"/>
        <v>7.2</v>
      </c>
      <c r="T7" s="23">
        <f t="shared" si="1"/>
        <v>7.9</v>
      </c>
      <c r="U7" s="16">
        <v>72</v>
      </c>
      <c r="V7" s="16">
        <v>79</v>
      </c>
      <c r="X7" s="28">
        <v>10</v>
      </c>
      <c r="Y7" s="1">
        <v>18</v>
      </c>
      <c r="Z7" s="2" t="s">
        <v>19</v>
      </c>
      <c r="AA7">
        <v>2017</v>
      </c>
      <c r="AD7" t="s">
        <v>148</v>
      </c>
      <c r="AF7" s="16" t="s">
        <v>112</v>
      </c>
      <c r="AK7">
        <f>COUNTIF(AD6:AD18, "man")</f>
        <v>12</v>
      </c>
      <c r="AP7">
        <v>1982</v>
      </c>
    </row>
    <row r="8" spans="1:42" ht="15.5" x14ac:dyDescent="0.35">
      <c r="A8" s="28">
        <v>9</v>
      </c>
      <c r="B8" s="28" t="s">
        <v>10</v>
      </c>
      <c r="C8" s="28">
        <v>9.5</v>
      </c>
      <c r="D8" s="23">
        <v>9</v>
      </c>
      <c r="E8" s="23">
        <v>8.9</v>
      </c>
      <c r="F8" s="7"/>
      <c r="G8" s="28">
        <v>55</v>
      </c>
      <c r="H8" s="28" t="s">
        <v>59</v>
      </c>
      <c r="I8" s="28">
        <v>9</v>
      </c>
      <c r="J8" s="23">
        <v>9.3000000000000007</v>
      </c>
      <c r="K8" s="23">
        <v>8.3000000000000007</v>
      </c>
      <c r="L8" s="24">
        <f>ABS(Table221[[#This Row],[Me]]-Table221[[#This Row],[Tomatometer]])</f>
        <v>0.30000000000000071</v>
      </c>
      <c r="M8" s="23">
        <f>ABS(Table221[[#This Row],[Me]]-Table221[[#This Row],[Audience]])</f>
        <v>0.69999999999999929</v>
      </c>
      <c r="N8" s="24">
        <f>MAX(Table221[[#This Row],[Me]:[Audience]])-MIN(Table221[[#This Row],[Me]:[Audience]])</f>
        <v>1</v>
      </c>
      <c r="P8" s="28">
        <v>67</v>
      </c>
      <c r="Q8" s="16" t="s">
        <v>71</v>
      </c>
      <c r="R8" s="28">
        <v>8.5</v>
      </c>
      <c r="S8" s="23">
        <f t="shared" si="0"/>
        <v>8.5</v>
      </c>
      <c r="T8" s="23">
        <f t="shared" si="1"/>
        <v>8.4</v>
      </c>
      <c r="U8" s="16">
        <v>85</v>
      </c>
      <c r="V8" s="16">
        <v>84</v>
      </c>
      <c r="X8" s="28">
        <v>9.75</v>
      </c>
      <c r="Y8" s="1">
        <v>2</v>
      </c>
      <c r="Z8" s="2" t="s">
        <v>3</v>
      </c>
      <c r="AA8">
        <v>1988</v>
      </c>
      <c r="AD8" t="s">
        <v>148</v>
      </c>
      <c r="AF8" s="16" t="s">
        <v>98</v>
      </c>
      <c r="AK8">
        <f>COUNTIF(AD6:AD18, "woman")</f>
        <v>0</v>
      </c>
      <c r="AP8">
        <v>2016</v>
      </c>
    </row>
    <row r="9" spans="1:42" ht="15.5" x14ac:dyDescent="0.35">
      <c r="A9" s="22">
        <v>53</v>
      </c>
      <c r="B9" s="16" t="s">
        <v>57</v>
      </c>
      <c r="C9" s="28">
        <v>9.5</v>
      </c>
      <c r="D9" s="23">
        <v>9</v>
      </c>
      <c r="E9" s="23">
        <v>8.9</v>
      </c>
      <c r="F9" s="7"/>
      <c r="G9" s="28">
        <v>40</v>
      </c>
      <c r="H9" s="28" t="s">
        <v>42</v>
      </c>
      <c r="I9" s="28">
        <v>9</v>
      </c>
      <c r="J9" s="23">
        <v>8.3000000000000007</v>
      </c>
      <c r="K9" s="23">
        <v>7.6</v>
      </c>
      <c r="L9" s="24">
        <f>ABS(Table221[[#This Row],[Me]]-Table221[[#This Row],[Tomatometer]])</f>
        <v>0.69999999999999929</v>
      </c>
      <c r="M9" s="23">
        <f>ABS(Table221[[#This Row],[Me]]-Table221[[#This Row],[Audience]])</f>
        <v>1.4000000000000004</v>
      </c>
      <c r="N9" s="24">
        <f>MAX(Table221[[#This Row],[Me]:[Audience]])-MIN(Table221[[#This Row],[Me]:[Audience]])</f>
        <v>1.4000000000000004</v>
      </c>
      <c r="P9" s="28">
        <v>16</v>
      </c>
      <c r="Q9" s="28" t="s">
        <v>17</v>
      </c>
      <c r="R9" s="28">
        <v>8.25</v>
      </c>
      <c r="S9" s="23">
        <f t="shared" si="0"/>
        <v>6.4</v>
      </c>
      <c r="T9" s="23">
        <f t="shared" si="1"/>
        <v>5.8</v>
      </c>
      <c r="U9" s="16">
        <v>64</v>
      </c>
      <c r="V9" s="16">
        <v>58</v>
      </c>
      <c r="X9" s="28">
        <v>9.75</v>
      </c>
      <c r="Y9" s="1">
        <v>62</v>
      </c>
      <c r="Z9" s="7" t="s">
        <v>67</v>
      </c>
      <c r="AA9">
        <v>2006</v>
      </c>
      <c r="AD9" t="s">
        <v>157</v>
      </c>
      <c r="AF9" s="16" t="s">
        <v>147</v>
      </c>
      <c r="AP9">
        <v>1995</v>
      </c>
    </row>
    <row r="10" spans="1:42" ht="15.5" x14ac:dyDescent="0.35">
      <c r="A10" s="28">
        <v>11</v>
      </c>
      <c r="B10" s="28" t="s">
        <v>12</v>
      </c>
      <c r="C10" s="28">
        <v>9</v>
      </c>
      <c r="D10" s="23">
        <v>7</v>
      </c>
      <c r="E10" s="23">
        <v>6.6</v>
      </c>
      <c r="F10" s="7"/>
      <c r="G10" s="22">
        <v>27</v>
      </c>
      <c r="H10" s="22" t="s">
        <v>30</v>
      </c>
      <c r="I10" s="28">
        <v>9</v>
      </c>
      <c r="J10" s="23">
        <v>7.3</v>
      </c>
      <c r="K10" s="23">
        <v>8.6</v>
      </c>
      <c r="L10" s="24">
        <f>ABS(Table221[[#This Row],[Me]]-Table221[[#This Row],[Tomatometer]])</f>
        <v>1.7000000000000002</v>
      </c>
      <c r="M10" s="23">
        <f>ABS(Table221[[#This Row],[Me]]-Table221[[#This Row],[Audience]])</f>
        <v>0.40000000000000036</v>
      </c>
      <c r="N10" s="24">
        <f>MAX(Table221[[#This Row],[Me]:[Audience]])-MIN(Table221[[#This Row],[Me]:[Audience]])</f>
        <v>1.7000000000000002</v>
      </c>
      <c r="P10" s="28">
        <v>39</v>
      </c>
      <c r="Q10" s="16" t="s">
        <v>41</v>
      </c>
      <c r="R10" s="28">
        <v>8</v>
      </c>
      <c r="S10" s="23">
        <f t="shared" si="0"/>
        <v>8.8000000000000007</v>
      </c>
      <c r="T10" s="23">
        <f t="shared" si="1"/>
        <v>8.3000000000000007</v>
      </c>
      <c r="U10" s="16">
        <v>88</v>
      </c>
      <c r="V10" s="16">
        <v>83</v>
      </c>
      <c r="X10" s="28">
        <v>9.5</v>
      </c>
      <c r="Y10" s="1">
        <v>9</v>
      </c>
      <c r="Z10" s="2" t="s">
        <v>10</v>
      </c>
      <c r="AA10">
        <v>2013</v>
      </c>
      <c r="AD10" t="s">
        <v>148</v>
      </c>
      <c r="AF10" s="16" t="s">
        <v>105</v>
      </c>
      <c r="AP10">
        <v>2022</v>
      </c>
    </row>
    <row r="11" spans="1:42" ht="15.5" x14ac:dyDescent="0.35">
      <c r="A11" s="22">
        <v>27</v>
      </c>
      <c r="B11" s="22" t="s">
        <v>30</v>
      </c>
      <c r="C11" s="28">
        <v>9</v>
      </c>
      <c r="D11" s="23">
        <v>7.3</v>
      </c>
      <c r="E11" s="23">
        <v>8.6</v>
      </c>
      <c r="F11" s="7"/>
      <c r="G11" s="28">
        <v>11</v>
      </c>
      <c r="H11" s="28" t="s">
        <v>12</v>
      </c>
      <c r="I11" s="28">
        <v>9</v>
      </c>
      <c r="J11" s="23">
        <v>7</v>
      </c>
      <c r="K11" s="23">
        <v>6.6</v>
      </c>
      <c r="L11" s="24">
        <f>ABS(Table221[[#This Row],[Me]]-Table221[[#This Row],[Tomatometer]])</f>
        <v>2</v>
      </c>
      <c r="M11" s="23">
        <f>ABS(Table221[[#This Row],[Me]]-Table221[[#This Row],[Audience]])</f>
        <v>2.4000000000000004</v>
      </c>
      <c r="N11" s="24">
        <f>MAX(Table221[[#This Row],[Me]:[Audience]])-MIN(Table221[[#This Row],[Me]:[Audience]])</f>
        <v>2.4000000000000004</v>
      </c>
      <c r="P11" s="28">
        <v>6</v>
      </c>
      <c r="Q11" s="28" t="s">
        <v>7</v>
      </c>
      <c r="R11" s="28">
        <v>8</v>
      </c>
      <c r="S11" s="23">
        <f t="shared" si="0"/>
        <v>3.8</v>
      </c>
      <c r="T11" s="23">
        <f t="shared" si="1"/>
        <v>7.4</v>
      </c>
      <c r="U11" s="16">
        <v>38</v>
      </c>
      <c r="V11" s="16">
        <v>74</v>
      </c>
      <c r="X11" s="28">
        <v>9.5</v>
      </c>
      <c r="Y11" s="1">
        <v>8</v>
      </c>
      <c r="Z11" s="2" t="s">
        <v>9</v>
      </c>
      <c r="AA11">
        <v>2012</v>
      </c>
      <c r="AD11" t="s">
        <v>148</v>
      </c>
      <c r="AF11" s="16" t="s">
        <v>104</v>
      </c>
      <c r="AP11">
        <v>2007</v>
      </c>
    </row>
    <row r="12" spans="1:42" ht="15.5" x14ac:dyDescent="0.35">
      <c r="A12" s="28">
        <v>36</v>
      </c>
      <c r="B12" s="22" t="s">
        <v>38</v>
      </c>
      <c r="C12" s="28">
        <v>9</v>
      </c>
      <c r="D12" s="23">
        <v>4.2</v>
      </c>
      <c r="E12" s="23">
        <v>6.8</v>
      </c>
      <c r="F12" s="7"/>
      <c r="G12" s="28">
        <v>38</v>
      </c>
      <c r="H12" s="22" t="s">
        <v>40</v>
      </c>
      <c r="I12" s="28">
        <v>9</v>
      </c>
      <c r="J12" s="23">
        <v>6.3</v>
      </c>
      <c r="K12" s="23">
        <v>8.4</v>
      </c>
      <c r="L12" s="24">
        <f>ABS(Table221[[#This Row],[Me]]-Table221[[#This Row],[Tomatometer]])</f>
        <v>2.7</v>
      </c>
      <c r="M12" s="23">
        <f>ABS(Table221[[#This Row],[Me]]-Table221[[#This Row],[Audience]])</f>
        <v>0.59999999999999964</v>
      </c>
      <c r="N12" s="24">
        <f>MAX(Table221[[#This Row],[Me]:[Audience]])-MIN(Table221[[#This Row],[Me]:[Audience]])</f>
        <v>2.7</v>
      </c>
      <c r="P12" s="28">
        <v>5</v>
      </c>
      <c r="Q12" s="28" t="s">
        <v>6</v>
      </c>
      <c r="R12" s="28">
        <v>8</v>
      </c>
      <c r="S12" s="23">
        <f t="shared" si="0"/>
        <v>5.7</v>
      </c>
      <c r="T12" s="23">
        <f t="shared" si="1"/>
        <v>7.5</v>
      </c>
      <c r="U12" s="16">
        <v>57</v>
      </c>
      <c r="V12" s="16">
        <v>75</v>
      </c>
      <c r="X12" s="28">
        <v>9</v>
      </c>
      <c r="Y12" s="6">
        <v>27</v>
      </c>
      <c r="Z12" s="2" t="s">
        <v>30</v>
      </c>
      <c r="AA12">
        <v>2014</v>
      </c>
      <c r="AD12" t="s">
        <v>148</v>
      </c>
      <c r="AF12" s="16" t="s">
        <v>120</v>
      </c>
      <c r="AP12">
        <v>2012</v>
      </c>
    </row>
    <row r="13" spans="1:42" ht="15.5" x14ac:dyDescent="0.35">
      <c r="A13" s="28">
        <v>38</v>
      </c>
      <c r="B13" s="22" t="s">
        <v>40</v>
      </c>
      <c r="C13" s="28">
        <v>9</v>
      </c>
      <c r="D13" s="23">
        <v>6.3</v>
      </c>
      <c r="E13" s="23">
        <v>8.4</v>
      </c>
      <c r="F13" s="7"/>
      <c r="G13" s="28">
        <v>36</v>
      </c>
      <c r="H13" s="22" t="s">
        <v>38</v>
      </c>
      <c r="I13" s="28">
        <v>9</v>
      </c>
      <c r="J13" s="23">
        <v>4.2</v>
      </c>
      <c r="K13" s="23">
        <v>6.8</v>
      </c>
      <c r="L13" s="24">
        <f>ABS(Table221[[#This Row],[Me]]-Table221[[#This Row],[Tomatometer]])</f>
        <v>4.8</v>
      </c>
      <c r="M13" s="23">
        <f>ABS(Table221[[#This Row],[Me]]-Table221[[#This Row],[Audience]])</f>
        <v>2.2000000000000002</v>
      </c>
      <c r="N13" s="24">
        <f>MAX(Table221[[#This Row],[Me]:[Audience]])-MIN(Table221[[#This Row],[Me]:[Audience]])</f>
        <v>4.8</v>
      </c>
      <c r="P13" s="28">
        <v>25</v>
      </c>
      <c r="Q13" s="28" t="s">
        <v>26</v>
      </c>
      <c r="R13" s="28">
        <v>7.75</v>
      </c>
      <c r="S13" s="23">
        <f t="shared" si="0"/>
        <v>8.9</v>
      </c>
      <c r="T13" s="23">
        <f t="shared" si="1"/>
        <v>8.6</v>
      </c>
      <c r="U13" s="16">
        <v>89</v>
      </c>
      <c r="V13" s="16">
        <v>86</v>
      </c>
      <c r="X13" s="28">
        <v>9</v>
      </c>
      <c r="Y13" s="1">
        <v>10</v>
      </c>
      <c r="Z13" s="2" t="s">
        <v>11</v>
      </c>
      <c r="AA13">
        <v>2014</v>
      </c>
      <c r="AD13" t="s">
        <v>148</v>
      </c>
      <c r="AF13" s="16" t="s">
        <v>105</v>
      </c>
      <c r="AP13">
        <v>2013</v>
      </c>
    </row>
    <row r="14" spans="1:42" ht="15.5" x14ac:dyDescent="0.35">
      <c r="A14" s="28">
        <v>40</v>
      </c>
      <c r="B14" s="28" t="s">
        <v>42</v>
      </c>
      <c r="C14" s="28">
        <v>9</v>
      </c>
      <c r="D14" s="23">
        <v>8.3000000000000007</v>
      </c>
      <c r="E14" s="23">
        <v>7.6</v>
      </c>
      <c r="F14" s="7"/>
      <c r="G14" s="28">
        <v>35</v>
      </c>
      <c r="H14" s="28" t="s">
        <v>37</v>
      </c>
      <c r="I14" s="28">
        <v>8.75</v>
      </c>
      <c r="J14" s="23">
        <v>7.6</v>
      </c>
      <c r="K14" s="23">
        <v>8.9</v>
      </c>
      <c r="L14" s="24">
        <f>ABS(Table221[[#This Row],[Me]]-Table221[[#This Row],[Tomatometer]])</f>
        <v>1.1500000000000004</v>
      </c>
      <c r="M14" s="23">
        <f>ABS(Table221[[#This Row],[Me]]-Table221[[#This Row],[Audience]])</f>
        <v>0.15000000000000036</v>
      </c>
      <c r="N14" s="24">
        <f>MAX(Table221[[#This Row],[Me]:[Audience]])-MIN(Table221[[#This Row],[Me]:[Audience]])</f>
        <v>1.3000000000000007</v>
      </c>
      <c r="P14" s="28">
        <v>17</v>
      </c>
      <c r="Q14" s="28" t="s">
        <v>18</v>
      </c>
      <c r="R14" s="28">
        <v>7.75</v>
      </c>
      <c r="S14" s="23">
        <f t="shared" si="0"/>
        <v>7.5</v>
      </c>
      <c r="T14" s="23">
        <f t="shared" si="1"/>
        <v>7.6</v>
      </c>
      <c r="U14" s="16">
        <v>75</v>
      </c>
      <c r="V14" s="16">
        <v>76</v>
      </c>
      <c r="X14" s="28">
        <v>9</v>
      </c>
      <c r="Y14" s="1">
        <v>11</v>
      </c>
      <c r="Z14" s="2" t="s">
        <v>12</v>
      </c>
      <c r="AA14">
        <v>2015</v>
      </c>
      <c r="AD14" t="s">
        <v>148</v>
      </c>
      <c r="AF14" s="16" t="s">
        <v>105</v>
      </c>
      <c r="AP14">
        <v>2014</v>
      </c>
    </row>
    <row r="15" spans="1:42" ht="15.5" x14ac:dyDescent="0.35">
      <c r="A15" s="28">
        <v>55</v>
      </c>
      <c r="B15" s="28" t="s">
        <v>59</v>
      </c>
      <c r="C15" s="28">
        <v>9</v>
      </c>
      <c r="D15" s="23">
        <v>9.3000000000000007</v>
      </c>
      <c r="E15" s="23">
        <v>8.3000000000000007</v>
      </c>
      <c r="F15" s="7"/>
      <c r="G15" s="28">
        <v>10</v>
      </c>
      <c r="H15" s="28" t="s">
        <v>11</v>
      </c>
      <c r="I15" s="28">
        <v>8.75</v>
      </c>
      <c r="J15" s="23">
        <v>7</v>
      </c>
      <c r="K15" s="23">
        <v>7.1</v>
      </c>
      <c r="L15" s="24">
        <f>ABS(Table221[[#This Row],[Me]]-Table221[[#This Row],[Tomatometer]])</f>
        <v>1.75</v>
      </c>
      <c r="M15" s="23">
        <f>ABS(Table221[[#This Row],[Me]]-Table221[[#This Row],[Audience]])</f>
        <v>1.6500000000000004</v>
      </c>
      <c r="N15" s="24">
        <f>MAX(Table221[[#This Row],[Me]:[Audience]])-MIN(Table221[[#This Row],[Me]:[Audience]])</f>
        <v>1.75</v>
      </c>
      <c r="P15" s="28">
        <v>21</v>
      </c>
      <c r="Q15" s="28" t="s">
        <v>22</v>
      </c>
      <c r="R15" s="28">
        <v>7.5</v>
      </c>
      <c r="S15" s="23">
        <f t="shared" si="0"/>
        <v>9.1999999999999993</v>
      </c>
      <c r="T15" s="23">
        <f t="shared" si="1"/>
        <v>7.4</v>
      </c>
      <c r="U15" s="16">
        <v>92</v>
      </c>
      <c r="V15" s="16">
        <v>74</v>
      </c>
      <c r="X15" s="28">
        <v>9</v>
      </c>
      <c r="Y15" s="1">
        <v>38</v>
      </c>
      <c r="Z15" s="2" t="s">
        <v>40</v>
      </c>
      <c r="AA15">
        <v>1999</v>
      </c>
      <c r="AD15" t="s">
        <v>148</v>
      </c>
      <c r="AF15" s="16" t="s">
        <v>126</v>
      </c>
      <c r="AP15">
        <v>2015</v>
      </c>
    </row>
    <row r="16" spans="1:42" ht="15.5" x14ac:dyDescent="0.35">
      <c r="A16" s="28">
        <v>10</v>
      </c>
      <c r="B16" s="28" t="s">
        <v>11</v>
      </c>
      <c r="C16" s="28">
        <v>8.75</v>
      </c>
      <c r="D16" s="23">
        <v>7</v>
      </c>
      <c r="E16" s="23">
        <v>7.1</v>
      </c>
      <c r="F16" s="7"/>
      <c r="G16" s="28">
        <v>67</v>
      </c>
      <c r="H16" s="16" t="s">
        <v>71</v>
      </c>
      <c r="I16" s="28">
        <v>8.5</v>
      </c>
      <c r="J16" s="23">
        <v>8.5</v>
      </c>
      <c r="K16" s="23">
        <v>8.4</v>
      </c>
      <c r="L16" s="24">
        <f>ABS(Table221[[#This Row],[Me]]-Table221[[#This Row],[Tomatometer]])</f>
        <v>0</v>
      </c>
      <c r="M16" s="23">
        <f>ABS(Table221[[#This Row],[Me]]-Table221[[#This Row],[Audience]])</f>
        <v>9.9999999999999645E-2</v>
      </c>
      <c r="N16" s="24">
        <f>MAX(Table221[[#This Row],[Me]:[Audience]])-MIN(Table221[[#This Row],[Me]:[Audience]])</f>
        <v>9.9999999999999645E-2</v>
      </c>
      <c r="P16" s="28">
        <v>19</v>
      </c>
      <c r="Q16" s="28" t="s">
        <v>20</v>
      </c>
      <c r="R16" s="28">
        <v>7.5</v>
      </c>
      <c r="S16" s="23">
        <f t="shared" si="0"/>
        <v>4.5</v>
      </c>
      <c r="T16" s="23">
        <f t="shared" si="1"/>
        <v>4.5999999999999996</v>
      </c>
      <c r="U16" s="16">
        <v>45</v>
      </c>
      <c r="V16" s="16">
        <v>46</v>
      </c>
      <c r="X16" s="28">
        <v>9</v>
      </c>
      <c r="Y16" s="1">
        <v>36</v>
      </c>
      <c r="Z16" s="2" t="s">
        <v>38</v>
      </c>
      <c r="AA16">
        <v>1985</v>
      </c>
      <c r="AD16" t="s">
        <v>148</v>
      </c>
      <c r="AF16" s="16" t="s">
        <v>125</v>
      </c>
      <c r="AP16">
        <v>2021</v>
      </c>
    </row>
    <row r="17" spans="1:42" ht="15.5" x14ac:dyDescent="0.35">
      <c r="A17" s="28">
        <v>35</v>
      </c>
      <c r="B17" s="28" t="s">
        <v>37</v>
      </c>
      <c r="C17" s="28">
        <v>8.75</v>
      </c>
      <c r="D17" s="23">
        <v>7.6</v>
      </c>
      <c r="E17" s="23">
        <v>8.9</v>
      </c>
      <c r="F17" s="7"/>
      <c r="G17" s="28">
        <v>65</v>
      </c>
      <c r="H17" s="16" t="s">
        <v>74</v>
      </c>
      <c r="I17" s="28">
        <v>8.5</v>
      </c>
      <c r="J17" s="23">
        <v>8</v>
      </c>
      <c r="K17" s="23">
        <v>8.3000000000000007</v>
      </c>
      <c r="L17" s="24">
        <f>ABS(Table221[[#This Row],[Me]]-Table221[[#This Row],[Tomatometer]])</f>
        <v>0.5</v>
      </c>
      <c r="M17" s="23">
        <f>ABS(Table221[[#This Row],[Me]]-Table221[[#This Row],[Audience]])</f>
        <v>0.19999999999999929</v>
      </c>
      <c r="N17" s="24">
        <f>MAX(Table221[[#This Row],[Me]:[Audience]])-MIN(Table221[[#This Row],[Me]:[Audience]])</f>
        <v>0.5</v>
      </c>
      <c r="P17" s="28">
        <v>3</v>
      </c>
      <c r="Q17" s="28" t="s">
        <v>4</v>
      </c>
      <c r="R17" s="28">
        <v>7.5</v>
      </c>
      <c r="S17" s="23">
        <f t="shared" si="0"/>
        <v>7.8</v>
      </c>
      <c r="T17" s="23">
        <f t="shared" si="1"/>
        <v>8</v>
      </c>
      <c r="U17" s="16">
        <v>78</v>
      </c>
      <c r="V17" s="16">
        <v>80</v>
      </c>
      <c r="X17" s="28">
        <v>9</v>
      </c>
      <c r="Y17" s="1">
        <v>40</v>
      </c>
      <c r="Z17" s="2" t="s">
        <v>42</v>
      </c>
      <c r="AA17">
        <v>2008</v>
      </c>
      <c r="AD17" t="s">
        <v>148</v>
      </c>
      <c r="AF17" s="16" t="s">
        <v>127</v>
      </c>
      <c r="AP17">
        <v>1997</v>
      </c>
    </row>
    <row r="18" spans="1:42" ht="15.5" x14ac:dyDescent="0.35">
      <c r="A18" s="22">
        <v>58</v>
      </c>
      <c r="B18" s="16" t="s">
        <v>58</v>
      </c>
      <c r="C18" s="28">
        <v>8.75</v>
      </c>
      <c r="D18" s="23">
        <v>7</v>
      </c>
      <c r="E18" s="23">
        <v>6.6</v>
      </c>
      <c r="F18" s="7"/>
      <c r="G18" s="28">
        <v>66</v>
      </c>
      <c r="H18" s="16" t="s">
        <v>70</v>
      </c>
      <c r="I18" s="28">
        <v>8.5</v>
      </c>
      <c r="J18" s="23">
        <v>8.3000000000000007</v>
      </c>
      <c r="K18" s="23">
        <v>9.1</v>
      </c>
      <c r="L18" s="24">
        <f>ABS(Table221[[#This Row],[Me]]-Table221[[#This Row],[Tomatometer]])</f>
        <v>0.19999999999999929</v>
      </c>
      <c r="M18" s="23">
        <f>ABS(Table221[[#This Row],[Me]]-Table221[[#This Row],[Audience]])</f>
        <v>0.59999999999999964</v>
      </c>
      <c r="N18" s="24">
        <f>MAX(Table221[[#This Row],[Me]:[Audience]])-MIN(Table221[[#This Row],[Me]:[Audience]])</f>
        <v>0.79999999999999893</v>
      </c>
      <c r="P18" s="28">
        <v>1</v>
      </c>
      <c r="Q18" s="28" t="s">
        <v>2</v>
      </c>
      <c r="R18" s="28">
        <v>7.5</v>
      </c>
      <c r="S18" s="23">
        <f t="shared" si="0"/>
        <v>4.0999999999999996</v>
      </c>
      <c r="T18" s="23">
        <f t="shared" si="1"/>
        <v>6.7</v>
      </c>
      <c r="U18" s="16">
        <v>41</v>
      </c>
      <c r="V18" s="16">
        <v>67</v>
      </c>
      <c r="X18" s="28">
        <v>8.75</v>
      </c>
      <c r="Y18" s="1">
        <v>55</v>
      </c>
      <c r="Z18" s="2" t="s">
        <v>59</v>
      </c>
      <c r="AA18">
        <v>1988</v>
      </c>
      <c r="AD18" t="s">
        <v>148</v>
      </c>
      <c r="AF18" s="16" t="s">
        <v>136</v>
      </c>
      <c r="AP18">
        <v>2016</v>
      </c>
    </row>
    <row r="19" spans="1:42" ht="15.5" x14ac:dyDescent="0.35">
      <c r="A19" s="28">
        <v>44</v>
      </c>
      <c r="B19" s="28" t="s">
        <v>46</v>
      </c>
      <c r="C19" s="28">
        <v>8.5</v>
      </c>
      <c r="D19" s="23">
        <v>8.8000000000000007</v>
      </c>
      <c r="E19" s="23">
        <v>6.9</v>
      </c>
      <c r="F19" s="7"/>
      <c r="G19" s="28">
        <v>68</v>
      </c>
      <c r="H19" s="16" t="s">
        <v>75</v>
      </c>
      <c r="I19" s="28">
        <v>8.5</v>
      </c>
      <c r="J19" s="23">
        <v>7.2</v>
      </c>
      <c r="K19" s="23">
        <v>7.9</v>
      </c>
      <c r="L19" s="24">
        <f>ABS(Table221[[#This Row],[Me]]-Table221[[#This Row],[Tomatometer]])</f>
        <v>1.2999999999999998</v>
      </c>
      <c r="M19" s="23">
        <f>ABS(Table221[[#This Row],[Me]]-Table221[[#This Row],[Audience]])</f>
        <v>0.59999999999999964</v>
      </c>
      <c r="N19" s="24">
        <f>MAX(Table221[[#This Row],[Me]:[Audience]])-MIN(Table221[[#This Row],[Me]:[Audience]])</f>
        <v>1.2999999999999998</v>
      </c>
      <c r="P19" s="28">
        <v>26</v>
      </c>
      <c r="Q19" s="28" t="s">
        <v>27</v>
      </c>
      <c r="R19" s="28">
        <v>7.25</v>
      </c>
      <c r="S19" s="23">
        <f t="shared" si="0"/>
        <v>4.2</v>
      </c>
      <c r="T19" s="23">
        <f t="shared" si="1"/>
        <v>7.5</v>
      </c>
      <c r="U19" s="16">
        <v>42</v>
      </c>
      <c r="V19" s="16">
        <v>75</v>
      </c>
      <c r="X19" s="28">
        <v>8.75</v>
      </c>
      <c r="Y19" s="1">
        <v>35</v>
      </c>
      <c r="Z19" s="2" t="s">
        <v>37</v>
      </c>
      <c r="AA19">
        <v>2011</v>
      </c>
      <c r="AD19" t="s">
        <v>148</v>
      </c>
      <c r="AF19" s="16" t="s">
        <v>124</v>
      </c>
      <c r="AP19">
        <v>2016</v>
      </c>
    </row>
    <row r="20" spans="1:42" ht="15.5" x14ac:dyDescent="0.35">
      <c r="A20" s="28">
        <v>65</v>
      </c>
      <c r="B20" s="16" t="s">
        <v>74</v>
      </c>
      <c r="C20" s="28">
        <v>8.5</v>
      </c>
      <c r="D20" s="23">
        <v>8</v>
      </c>
      <c r="E20" s="23">
        <v>8.3000000000000007</v>
      </c>
      <c r="F20" s="7"/>
      <c r="G20" s="28">
        <v>44</v>
      </c>
      <c r="H20" s="28" t="s">
        <v>46</v>
      </c>
      <c r="I20" s="28">
        <v>8.5</v>
      </c>
      <c r="J20" s="23">
        <v>8.8000000000000007</v>
      </c>
      <c r="K20" s="23">
        <v>6.9</v>
      </c>
      <c r="L20" s="24">
        <f>ABS(Table221[[#This Row],[Me]]-Table221[[#This Row],[Tomatometer]])</f>
        <v>0.30000000000000071</v>
      </c>
      <c r="M20" s="23">
        <f>ABS(Table221[[#This Row],[Me]]-Table221[[#This Row],[Audience]])</f>
        <v>1.5999999999999996</v>
      </c>
      <c r="N20" s="24">
        <f>MAX(Table221[[#This Row],[Me]:[Audience]])-MIN(Table221[[#This Row],[Me]:[Audience]])</f>
        <v>1.9000000000000004</v>
      </c>
      <c r="P20" s="28">
        <v>71</v>
      </c>
      <c r="Q20" s="16" t="s">
        <v>174</v>
      </c>
      <c r="R20" s="28">
        <v>7</v>
      </c>
      <c r="S20" s="23">
        <v>7.3</v>
      </c>
      <c r="T20" s="23">
        <v>6.3</v>
      </c>
      <c r="X20" s="28">
        <v>8.5</v>
      </c>
      <c r="Y20" s="1">
        <v>67</v>
      </c>
      <c r="Z20" s="7" t="s">
        <v>71</v>
      </c>
      <c r="AA20">
        <v>2010</v>
      </c>
      <c r="AD20" t="s">
        <v>148</v>
      </c>
      <c r="AF20" s="16" t="s">
        <v>143</v>
      </c>
      <c r="AP20">
        <v>2018</v>
      </c>
    </row>
    <row r="21" spans="1:42" ht="15.5" x14ac:dyDescent="0.35">
      <c r="A21" s="28">
        <v>66</v>
      </c>
      <c r="B21" s="16" t="s">
        <v>70</v>
      </c>
      <c r="C21" s="28">
        <v>8.5</v>
      </c>
      <c r="D21" s="23">
        <v>8.3000000000000007</v>
      </c>
      <c r="E21" s="23">
        <v>9.1</v>
      </c>
      <c r="F21" s="7"/>
      <c r="G21" s="28">
        <v>60</v>
      </c>
      <c r="H21" s="28" t="s">
        <v>66</v>
      </c>
      <c r="I21" s="28">
        <v>8.25</v>
      </c>
      <c r="J21" s="23">
        <v>9.4</v>
      </c>
      <c r="K21" s="23">
        <v>8.9</v>
      </c>
      <c r="L21" s="24">
        <f>ABS(Table221[[#This Row],[Me]]-Table221[[#This Row],[Tomatometer]])</f>
        <v>1.1500000000000004</v>
      </c>
      <c r="M21" s="23">
        <f>ABS(Table221[[#This Row],[Me]]-Table221[[#This Row],[Audience]])</f>
        <v>0.65000000000000036</v>
      </c>
      <c r="N21" s="24">
        <f>MAX(Table221[[#This Row],[Me]:[Audience]])-MIN(Table221[[#This Row],[Me]:[Audience]])</f>
        <v>1.1500000000000004</v>
      </c>
      <c r="P21" s="28">
        <v>34</v>
      </c>
      <c r="Q21" s="28" t="s">
        <v>31</v>
      </c>
      <c r="R21" s="28">
        <v>7</v>
      </c>
      <c r="S21" s="23">
        <f t="shared" ref="S21:S39" si="2">U21/10</f>
        <v>7.1</v>
      </c>
      <c r="T21" s="23">
        <f t="shared" ref="T21:T39" si="3">V21/10</f>
        <v>8.6999999999999993</v>
      </c>
      <c r="U21" s="16">
        <v>71</v>
      </c>
      <c r="V21" s="16">
        <v>87</v>
      </c>
      <c r="X21" s="28">
        <v>8.5</v>
      </c>
      <c r="Y21" s="1">
        <v>68</v>
      </c>
      <c r="Z21" s="2" t="s">
        <v>75</v>
      </c>
      <c r="AA21">
        <v>2023</v>
      </c>
      <c r="AD21" t="s">
        <v>149</v>
      </c>
      <c r="AF21" s="16" t="s">
        <v>158</v>
      </c>
      <c r="AP21">
        <v>2006</v>
      </c>
    </row>
    <row r="22" spans="1:42" ht="15.5" x14ac:dyDescent="0.35">
      <c r="A22" s="28">
        <v>67</v>
      </c>
      <c r="B22" s="16" t="s">
        <v>71</v>
      </c>
      <c r="C22" s="28">
        <v>8.5</v>
      </c>
      <c r="D22" s="23">
        <v>8.5</v>
      </c>
      <c r="E22" s="23">
        <v>8.4</v>
      </c>
      <c r="F22" s="7"/>
      <c r="G22" s="28">
        <v>16</v>
      </c>
      <c r="H22" s="28" t="s">
        <v>17</v>
      </c>
      <c r="I22" s="28">
        <v>8.25</v>
      </c>
      <c r="J22" s="23">
        <v>6.4</v>
      </c>
      <c r="K22" s="23">
        <v>5.8</v>
      </c>
      <c r="L22" s="24">
        <f>ABS(Table221[[#This Row],[Me]]-Table221[[#This Row],[Tomatometer]])</f>
        <v>1.8499999999999996</v>
      </c>
      <c r="M22" s="23">
        <f>ABS(Table221[[#This Row],[Me]]-Table221[[#This Row],[Audience]])</f>
        <v>2.4500000000000002</v>
      </c>
      <c r="N22" s="24">
        <f>MAX(Table221[[#This Row],[Me]:[Audience]])-MIN(Table221[[#This Row],[Me]:[Audience]])</f>
        <v>2.4500000000000002</v>
      </c>
      <c r="P22" s="28">
        <v>22</v>
      </c>
      <c r="Q22" s="28" t="s">
        <v>23</v>
      </c>
      <c r="R22" s="28">
        <v>7</v>
      </c>
      <c r="S22" s="23">
        <f t="shared" si="2"/>
        <v>9.5</v>
      </c>
      <c r="T22" s="23">
        <f t="shared" si="3"/>
        <v>8.4</v>
      </c>
      <c r="U22" s="16">
        <v>95</v>
      </c>
      <c r="V22" s="16">
        <v>84</v>
      </c>
      <c r="X22" s="28">
        <v>8.5</v>
      </c>
      <c r="Y22" s="1">
        <v>44</v>
      </c>
      <c r="Z22" s="2" t="s">
        <v>46</v>
      </c>
      <c r="AA22">
        <v>1997</v>
      </c>
      <c r="AD22" t="s">
        <v>148</v>
      </c>
      <c r="AF22" s="16" t="s">
        <v>129</v>
      </c>
      <c r="AP22">
        <v>2017</v>
      </c>
    </row>
    <row r="23" spans="1:42" ht="15.5" x14ac:dyDescent="0.35">
      <c r="A23" s="28">
        <v>68</v>
      </c>
      <c r="B23" s="16" t="s">
        <v>75</v>
      </c>
      <c r="C23" s="28">
        <v>8.5</v>
      </c>
      <c r="D23" s="23">
        <v>7.2</v>
      </c>
      <c r="E23" s="23">
        <v>7.9</v>
      </c>
      <c r="F23" s="7"/>
      <c r="G23" s="22">
        <v>29</v>
      </c>
      <c r="H23" s="22" t="s">
        <v>36</v>
      </c>
      <c r="I23" s="28">
        <v>8.25</v>
      </c>
      <c r="J23" s="23">
        <v>4.8</v>
      </c>
      <c r="K23" s="23">
        <v>7.5</v>
      </c>
      <c r="L23" s="24">
        <f>ABS(Table221[[#This Row],[Me]]-Table221[[#This Row],[Tomatometer]])</f>
        <v>3.45</v>
      </c>
      <c r="M23" s="23">
        <f>ABS(Table221[[#This Row],[Me]]-Table221[[#This Row],[Audience]])</f>
        <v>0.75</v>
      </c>
      <c r="N23" s="24">
        <f>MAX(Table221[[#This Row],[Me]:[Audience]])-MIN(Table221[[#This Row],[Me]:[Audience]])</f>
        <v>3.45</v>
      </c>
      <c r="P23" s="28">
        <v>12</v>
      </c>
      <c r="Q23" s="28" t="s">
        <v>13</v>
      </c>
      <c r="R23" s="28">
        <v>7</v>
      </c>
      <c r="S23" s="23">
        <f t="shared" si="2"/>
        <v>5.5</v>
      </c>
      <c r="T23" s="23">
        <f t="shared" si="3"/>
        <v>8</v>
      </c>
      <c r="U23" s="16">
        <v>55</v>
      </c>
      <c r="V23" s="16">
        <v>80</v>
      </c>
      <c r="X23" s="28">
        <v>8.5</v>
      </c>
      <c r="Y23" s="1">
        <v>65</v>
      </c>
      <c r="Z23" s="7" t="s">
        <v>74</v>
      </c>
      <c r="AA23">
        <v>2013</v>
      </c>
      <c r="AD23" t="s">
        <v>148</v>
      </c>
      <c r="AF23" s="16" t="s">
        <v>141</v>
      </c>
      <c r="AP23" t="s">
        <v>77</v>
      </c>
    </row>
    <row r="24" spans="1:42" ht="15.5" x14ac:dyDescent="0.35">
      <c r="A24" s="28">
        <v>16</v>
      </c>
      <c r="B24" s="28" t="s">
        <v>17</v>
      </c>
      <c r="C24" s="28">
        <v>8.25</v>
      </c>
      <c r="D24" s="23">
        <v>6.4</v>
      </c>
      <c r="E24" s="23">
        <v>5.8</v>
      </c>
      <c r="F24" s="7"/>
      <c r="G24" s="28">
        <v>39</v>
      </c>
      <c r="H24" s="16" t="s">
        <v>41</v>
      </c>
      <c r="I24" s="28">
        <v>8</v>
      </c>
      <c r="J24" s="23">
        <v>8.8000000000000007</v>
      </c>
      <c r="K24" s="23">
        <v>8.3000000000000007</v>
      </c>
      <c r="L24" s="24">
        <f>ABS(Table221[[#This Row],[Me]]-Table221[[#This Row],[Tomatometer]])</f>
        <v>0.80000000000000071</v>
      </c>
      <c r="M24" s="23">
        <f>ABS(Table221[[#This Row],[Me]]-Table221[[#This Row],[Audience]])</f>
        <v>0.30000000000000071</v>
      </c>
      <c r="N24" s="24">
        <f>MAX(Table221[[#This Row],[Me]:[Audience]])-MIN(Table221[[#This Row],[Me]:[Audience]])</f>
        <v>0.80000000000000071</v>
      </c>
      <c r="P24" s="28">
        <v>59</v>
      </c>
      <c r="Q24" s="28" t="s">
        <v>65</v>
      </c>
      <c r="R24" s="28">
        <v>6.75</v>
      </c>
      <c r="S24" s="23">
        <f t="shared" si="2"/>
        <v>8.1</v>
      </c>
      <c r="T24" s="23">
        <f t="shared" si="3"/>
        <v>8.6</v>
      </c>
      <c r="U24" s="16">
        <v>81</v>
      </c>
      <c r="V24" s="16">
        <v>86</v>
      </c>
      <c r="X24" s="28">
        <v>8.5</v>
      </c>
      <c r="Y24" s="1">
        <v>66</v>
      </c>
      <c r="Z24" s="7" t="s">
        <v>70</v>
      </c>
      <c r="AA24">
        <v>1965</v>
      </c>
      <c r="AD24" t="s">
        <v>148</v>
      </c>
      <c r="AF24" s="16" t="s">
        <v>142</v>
      </c>
      <c r="AP24">
        <v>2012</v>
      </c>
    </row>
    <row r="25" spans="1:42" ht="15.5" x14ac:dyDescent="0.35">
      <c r="A25" s="22">
        <v>29</v>
      </c>
      <c r="B25" s="22" t="s">
        <v>36</v>
      </c>
      <c r="C25" s="28">
        <v>8.25</v>
      </c>
      <c r="D25" s="23">
        <v>4.8</v>
      </c>
      <c r="E25" s="23">
        <v>7.5</v>
      </c>
      <c r="F25" s="7"/>
      <c r="G25" s="28">
        <v>5</v>
      </c>
      <c r="H25" s="28" t="s">
        <v>6</v>
      </c>
      <c r="I25" s="28">
        <v>8</v>
      </c>
      <c r="J25" s="23">
        <v>5.7</v>
      </c>
      <c r="K25" s="23">
        <v>7.5</v>
      </c>
      <c r="L25" s="24">
        <f>ABS(Table221[[#This Row],[Me]]-Table221[[#This Row],[Tomatometer]])</f>
        <v>2.2999999999999998</v>
      </c>
      <c r="M25" s="23">
        <f>ABS(Table221[[#This Row],[Me]]-Table221[[#This Row],[Audience]])</f>
        <v>0.5</v>
      </c>
      <c r="N25" s="24">
        <f>MAX(Table221[[#This Row],[Me]:[Audience]])-MIN(Table221[[#This Row],[Me]:[Audience]])</f>
        <v>2.2999999999999998</v>
      </c>
      <c r="P25" s="28">
        <v>56</v>
      </c>
      <c r="Q25" s="28" t="s">
        <v>64</v>
      </c>
      <c r="R25" s="28">
        <v>6.75</v>
      </c>
      <c r="S25" s="23">
        <f t="shared" si="2"/>
        <v>6.6</v>
      </c>
      <c r="T25" s="23">
        <f t="shared" si="3"/>
        <v>9</v>
      </c>
      <c r="U25" s="16">
        <v>66</v>
      </c>
      <c r="V25" s="16">
        <v>90</v>
      </c>
      <c r="X25" s="28">
        <v>8.25</v>
      </c>
      <c r="Y25" s="1">
        <v>60</v>
      </c>
      <c r="Z25" s="1" t="s">
        <v>66</v>
      </c>
      <c r="AA25">
        <v>1998</v>
      </c>
      <c r="AD25" t="s">
        <v>148</v>
      </c>
      <c r="AF25" s="16" t="s">
        <v>137</v>
      </c>
      <c r="AP25">
        <v>1996</v>
      </c>
    </row>
    <row r="26" spans="1:42" ht="15.5" x14ac:dyDescent="0.35">
      <c r="A26" s="28">
        <v>60</v>
      </c>
      <c r="B26" s="28" t="s">
        <v>66</v>
      </c>
      <c r="C26" s="28">
        <v>8.25</v>
      </c>
      <c r="D26" s="23">
        <v>9.4</v>
      </c>
      <c r="E26" s="23">
        <v>8.9</v>
      </c>
      <c r="F26" s="7"/>
      <c r="G26" s="28">
        <v>63</v>
      </c>
      <c r="H26" s="16" t="s">
        <v>68</v>
      </c>
      <c r="I26" s="28">
        <v>8</v>
      </c>
      <c r="J26" s="23">
        <v>4.0999999999999996</v>
      </c>
      <c r="K26" s="23">
        <v>6.9</v>
      </c>
      <c r="L26" s="24">
        <f>ABS(Table221[[#This Row],[Me]]-Table221[[#This Row],[Tomatometer]])</f>
        <v>3.9000000000000004</v>
      </c>
      <c r="M26" s="23">
        <f>ABS(Table221[[#This Row],[Me]]-Table221[[#This Row],[Audience]])</f>
        <v>1.0999999999999996</v>
      </c>
      <c r="N26" s="24">
        <f>MAX(Table221[[#This Row],[Me]:[Audience]])-MIN(Table221[[#This Row],[Me]:[Audience]])</f>
        <v>3.9000000000000004</v>
      </c>
      <c r="P26" s="28">
        <v>48</v>
      </c>
      <c r="Q26" s="28" t="s">
        <v>49</v>
      </c>
      <c r="R26" s="28">
        <v>6.75</v>
      </c>
      <c r="S26" s="23">
        <f t="shared" si="2"/>
        <v>4.4000000000000004</v>
      </c>
      <c r="T26" s="23">
        <f t="shared" si="3"/>
        <v>6</v>
      </c>
      <c r="U26" s="16">
        <v>44</v>
      </c>
      <c r="V26" s="16">
        <v>60</v>
      </c>
      <c r="X26" s="28">
        <v>8.25</v>
      </c>
      <c r="Y26" s="6">
        <v>29</v>
      </c>
      <c r="Z26" s="2" t="s">
        <v>36</v>
      </c>
      <c r="AA26">
        <v>2013</v>
      </c>
      <c r="AD26" t="s">
        <v>148</v>
      </c>
      <c r="AF26" s="16" t="s">
        <v>121</v>
      </c>
      <c r="AP26">
        <v>1973</v>
      </c>
    </row>
    <row r="27" spans="1:42" ht="15.5" x14ac:dyDescent="0.35">
      <c r="A27" s="28">
        <v>5</v>
      </c>
      <c r="B27" s="28" t="s">
        <v>6</v>
      </c>
      <c r="C27" s="28">
        <v>8</v>
      </c>
      <c r="D27" s="23">
        <v>5.7</v>
      </c>
      <c r="E27" s="23">
        <v>7.5</v>
      </c>
      <c r="F27" s="7"/>
      <c r="G27" s="28">
        <v>6</v>
      </c>
      <c r="H27" s="28" t="s">
        <v>7</v>
      </c>
      <c r="I27" s="28">
        <v>8</v>
      </c>
      <c r="J27" s="23">
        <v>3.8</v>
      </c>
      <c r="K27" s="23">
        <v>7.4</v>
      </c>
      <c r="L27" s="24">
        <f>ABS(Table221[[#This Row],[Me]]-Table221[[#This Row],[Tomatometer]])</f>
        <v>4.2</v>
      </c>
      <c r="M27" s="23">
        <f>ABS(Table221[[#This Row],[Me]]-Table221[[#This Row],[Audience]])</f>
        <v>0.59999999999999964</v>
      </c>
      <c r="N27" s="24">
        <f>MAX(Table221[[#This Row],[Me]:[Audience]])-MIN(Table221[[#This Row],[Me]:[Audience]])</f>
        <v>4.2</v>
      </c>
      <c r="P27" s="22">
        <v>33</v>
      </c>
      <c r="Q27" s="28" t="s">
        <v>32</v>
      </c>
      <c r="R27" s="28">
        <v>6.75</v>
      </c>
      <c r="S27" s="23">
        <f t="shared" si="2"/>
        <v>8.5</v>
      </c>
      <c r="T27" s="23">
        <f t="shared" si="3"/>
        <v>7.9</v>
      </c>
      <c r="U27" s="16">
        <v>85</v>
      </c>
      <c r="V27" s="16">
        <v>79</v>
      </c>
      <c r="X27" s="28">
        <v>8.25</v>
      </c>
      <c r="Y27" s="1">
        <v>16</v>
      </c>
      <c r="Z27" s="2" t="s">
        <v>17</v>
      </c>
      <c r="AA27">
        <v>2018</v>
      </c>
      <c r="AD27" t="s">
        <v>149</v>
      </c>
      <c r="AF27" s="16" t="s">
        <v>110</v>
      </c>
      <c r="AP27">
        <v>1993</v>
      </c>
    </row>
    <row r="28" spans="1:42" ht="15.5" x14ac:dyDescent="0.35">
      <c r="A28" s="28">
        <v>6</v>
      </c>
      <c r="B28" s="28" t="s">
        <v>7</v>
      </c>
      <c r="C28" s="28">
        <v>8</v>
      </c>
      <c r="D28" s="23">
        <v>3.8</v>
      </c>
      <c r="E28" s="23">
        <v>7.4</v>
      </c>
      <c r="F28" s="7"/>
      <c r="G28" s="28">
        <v>17</v>
      </c>
      <c r="H28" s="28" t="s">
        <v>18</v>
      </c>
      <c r="I28" s="28">
        <v>7.75</v>
      </c>
      <c r="J28" s="23">
        <v>7.5</v>
      </c>
      <c r="K28" s="23">
        <v>7.6</v>
      </c>
      <c r="L28" s="24">
        <f>ABS(Table221[[#This Row],[Me]]-Table221[[#This Row],[Tomatometer]])</f>
        <v>0.25</v>
      </c>
      <c r="M28" s="23">
        <f>ABS(Table221[[#This Row],[Me]]-Table221[[#This Row],[Audience]])</f>
        <v>0.15000000000000036</v>
      </c>
      <c r="N28" s="24">
        <f>MAX(Table221[[#This Row],[Me]:[Audience]])-MIN(Table221[[#This Row],[Me]:[Audience]])</f>
        <v>0.25</v>
      </c>
      <c r="P28" s="28">
        <v>24</v>
      </c>
      <c r="Q28" s="28" t="s">
        <v>25</v>
      </c>
      <c r="R28" s="28">
        <v>6.75</v>
      </c>
      <c r="S28" s="23">
        <f t="shared" si="2"/>
        <v>7.8</v>
      </c>
      <c r="T28" s="23">
        <f t="shared" si="3"/>
        <v>6</v>
      </c>
      <c r="U28" s="16">
        <v>78</v>
      </c>
      <c r="V28" s="16">
        <v>60</v>
      </c>
      <c r="X28" s="28">
        <v>8</v>
      </c>
      <c r="Y28" s="1">
        <v>39</v>
      </c>
      <c r="Z28" s="2" t="s">
        <v>41</v>
      </c>
      <c r="AA28">
        <v>2023</v>
      </c>
      <c r="AD28" t="s">
        <v>149</v>
      </c>
      <c r="AF28" s="16" t="s">
        <v>154</v>
      </c>
      <c r="AP28">
        <v>2012</v>
      </c>
    </row>
    <row r="29" spans="1:42" ht="15.5" x14ac:dyDescent="0.35">
      <c r="A29" s="28">
        <v>39</v>
      </c>
      <c r="B29" s="16" t="s">
        <v>41</v>
      </c>
      <c r="C29" s="28">
        <v>8</v>
      </c>
      <c r="D29" s="23">
        <v>8.8000000000000007</v>
      </c>
      <c r="E29" s="23">
        <v>8.3000000000000007</v>
      </c>
      <c r="F29" s="7"/>
      <c r="G29" s="28">
        <v>25</v>
      </c>
      <c r="H29" s="28" t="s">
        <v>26</v>
      </c>
      <c r="I29" s="28">
        <v>7.75</v>
      </c>
      <c r="J29" s="23">
        <v>8.9</v>
      </c>
      <c r="K29" s="23">
        <v>8.6</v>
      </c>
      <c r="L29" s="24">
        <f>ABS(Table221[[#This Row],[Me]]-Table221[[#This Row],[Tomatometer]])</f>
        <v>1.1500000000000004</v>
      </c>
      <c r="M29" s="23">
        <f>ABS(Table221[[#This Row],[Me]]-Table221[[#This Row],[Audience]])</f>
        <v>0.84999999999999964</v>
      </c>
      <c r="N29" s="24">
        <f>MAX(Table221[[#This Row],[Me]:[Audience]])-MIN(Table221[[#This Row],[Me]:[Audience]])</f>
        <v>1.1500000000000004</v>
      </c>
      <c r="P29" s="22">
        <v>41</v>
      </c>
      <c r="Q29" s="28" t="s">
        <v>43</v>
      </c>
      <c r="R29" s="28">
        <v>6.5</v>
      </c>
      <c r="S29" s="23">
        <f t="shared" si="2"/>
        <v>5</v>
      </c>
      <c r="T29" s="23">
        <f t="shared" si="3"/>
        <v>5.3</v>
      </c>
      <c r="U29" s="16">
        <v>50</v>
      </c>
      <c r="V29" s="16">
        <v>53</v>
      </c>
      <c r="X29" s="28">
        <v>8</v>
      </c>
      <c r="Y29" s="1">
        <v>63</v>
      </c>
      <c r="Z29" s="7" t="s">
        <v>68</v>
      </c>
      <c r="AA29">
        <v>2014</v>
      </c>
      <c r="AD29" t="s">
        <v>148</v>
      </c>
      <c r="AF29" s="16" t="s">
        <v>139</v>
      </c>
      <c r="AJ29" t="s">
        <v>178</v>
      </c>
      <c r="AP29">
        <v>2009</v>
      </c>
    </row>
    <row r="30" spans="1:42" ht="15.5" x14ac:dyDescent="0.35">
      <c r="A30" s="22">
        <v>42</v>
      </c>
      <c r="B30" s="16" t="s">
        <v>44</v>
      </c>
      <c r="C30" s="28">
        <v>8</v>
      </c>
      <c r="D30" s="23">
        <v>3.8</v>
      </c>
      <c r="E30" s="23">
        <v>7.4</v>
      </c>
      <c r="F30" s="7"/>
      <c r="G30" s="28">
        <v>69</v>
      </c>
      <c r="H30" s="16" t="s">
        <v>76</v>
      </c>
      <c r="I30" s="28">
        <v>7.75</v>
      </c>
      <c r="J30" s="23">
        <v>6.4</v>
      </c>
      <c r="K30" s="23">
        <v>7.2</v>
      </c>
      <c r="L30" s="24">
        <f>ABS(Table221[[#This Row],[Me]]-Table221[[#This Row],[Tomatometer]])</f>
        <v>1.3499999999999996</v>
      </c>
      <c r="M30" s="23">
        <f>ABS(Table221[[#This Row],[Me]]-Table221[[#This Row],[Audience]])</f>
        <v>0.54999999999999982</v>
      </c>
      <c r="N30" s="24">
        <f>MAX(Table221[[#This Row],[Me]:[Audience]])-MIN(Table221[[#This Row],[Me]:[Audience]])</f>
        <v>1.3499999999999996</v>
      </c>
      <c r="P30" s="28">
        <v>49</v>
      </c>
      <c r="Q30" s="28" t="s">
        <v>50</v>
      </c>
      <c r="R30" s="28">
        <v>6</v>
      </c>
      <c r="S30" s="23">
        <f t="shared" si="2"/>
        <v>3.2</v>
      </c>
      <c r="T30" s="23">
        <f t="shared" si="3"/>
        <v>6.3</v>
      </c>
      <c r="U30" s="16">
        <v>32</v>
      </c>
      <c r="V30" s="16">
        <v>63</v>
      </c>
      <c r="X30" s="28">
        <v>8</v>
      </c>
      <c r="Y30" s="1">
        <v>5</v>
      </c>
      <c r="Z30" s="2" t="s">
        <v>6</v>
      </c>
      <c r="AA30">
        <v>1995</v>
      </c>
      <c r="AD30" t="s">
        <v>148</v>
      </c>
      <c r="AF30" s="16" t="s">
        <v>101</v>
      </c>
      <c r="AP30">
        <v>1999</v>
      </c>
    </row>
    <row r="31" spans="1:42" ht="15.5" x14ac:dyDescent="0.35">
      <c r="A31" s="28">
        <v>63</v>
      </c>
      <c r="B31" s="16" t="s">
        <v>68</v>
      </c>
      <c r="C31" s="28">
        <v>8</v>
      </c>
      <c r="D31" s="23">
        <v>4.0999999999999996</v>
      </c>
      <c r="E31" s="23">
        <v>6.9</v>
      </c>
      <c r="F31" s="7"/>
      <c r="G31" s="28">
        <v>70</v>
      </c>
      <c r="H31" s="28" t="s">
        <v>175</v>
      </c>
      <c r="I31" s="28">
        <v>7.75</v>
      </c>
      <c r="J31" s="23">
        <v>9.1999999999999993</v>
      </c>
      <c r="K31" s="23">
        <v>9.4</v>
      </c>
      <c r="L31" s="24">
        <f>ABS(Table221[[#This Row],[Me]]-Table221[[#This Row],[Tomatometer]])</f>
        <v>1.4499999999999993</v>
      </c>
      <c r="M31" s="22">
        <f>ABS(Table221[[#This Row],[Me]]-Table221[[#This Row],[Audience]])</f>
        <v>1.6500000000000004</v>
      </c>
      <c r="N31" s="22">
        <f>MAX(Table221[[#This Row],[Me]:[Audience]])-MIN(Table221[[#This Row],[Me]:[Audience]])</f>
        <v>1.6500000000000004</v>
      </c>
      <c r="P31" s="22">
        <v>32</v>
      </c>
      <c r="Q31" s="28" t="s">
        <v>33</v>
      </c>
      <c r="R31" s="28">
        <v>6</v>
      </c>
      <c r="S31" s="23">
        <f t="shared" si="2"/>
        <v>9.1</v>
      </c>
      <c r="T31" s="23">
        <f t="shared" si="3"/>
        <v>8.9</v>
      </c>
      <c r="U31" s="16">
        <v>91</v>
      </c>
      <c r="V31" s="16">
        <v>89</v>
      </c>
      <c r="X31" s="28">
        <v>8</v>
      </c>
      <c r="Y31" s="1">
        <v>6</v>
      </c>
      <c r="Z31" s="2" t="s">
        <v>7</v>
      </c>
      <c r="AA31">
        <v>2022</v>
      </c>
      <c r="AD31" t="s">
        <v>149</v>
      </c>
      <c r="AF31" s="16" t="s">
        <v>102</v>
      </c>
      <c r="AP31">
        <v>2014</v>
      </c>
    </row>
    <row r="32" spans="1:42" ht="15.5" x14ac:dyDescent="0.35">
      <c r="A32" s="28">
        <v>17</v>
      </c>
      <c r="B32" s="28" t="s">
        <v>18</v>
      </c>
      <c r="C32" s="28">
        <v>7.75</v>
      </c>
      <c r="D32" s="23">
        <v>7.5</v>
      </c>
      <c r="E32" s="23">
        <v>7.6</v>
      </c>
      <c r="F32" s="7"/>
      <c r="G32" s="28">
        <v>3</v>
      </c>
      <c r="H32" s="28" t="s">
        <v>4</v>
      </c>
      <c r="I32" s="28">
        <v>7.5</v>
      </c>
      <c r="J32" s="23">
        <v>7.8</v>
      </c>
      <c r="K32" s="23">
        <v>8</v>
      </c>
      <c r="L32" s="24">
        <f>ABS(Table221[[#This Row],[Me]]-Table221[[#This Row],[Tomatometer]])</f>
        <v>0.29999999999999982</v>
      </c>
      <c r="M32" s="23">
        <f>ABS(Table221[[#This Row],[Me]]-Table221[[#This Row],[Audience]])</f>
        <v>0.5</v>
      </c>
      <c r="N32" s="24">
        <f>MAX(Table221[[#This Row],[Me]:[Audience]])-MIN(Table221[[#This Row],[Me]:[Audience]])</f>
        <v>0.5</v>
      </c>
      <c r="P32" s="28">
        <v>28</v>
      </c>
      <c r="Q32" s="28" t="s">
        <v>28</v>
      </c>
      <c r="R32" s="28">
        <v>5.5</v>
      </c>
      <c r="S32" s="23">
        <f t="shared" si="2"/>
        <v>9.5</v>
      </c>
      <c r="T32" s="23">
        <f t="shared" si="3"/>
        <v>9.4</v>
      </c>
      <c r="U32" s="16">
        <v>95</v>
      </c>
      <c r="V32" s="16">
        <v>94</v>
      </c>
      <c r="X32" s="28">
        <v>7.75</v>
      </c>
      <c r="Y32" s="1">
        <v>17</v>
      </c>
      <c r="Z32" s="2" t="s">
        <v>18</v>
      </c>
      <c r="AA32">
        <v>2006</v>
      </c>
      <c r="AD32" t="s">
        <v>148</v>
      </c>
      <c r="AF32" s="16" t="s">
        <v>111</v>
      </c>
      <c r="AP32">
        <v>2018</v>
      </c>
    </row>
    <row r="33" spans="1:42" ht="15.5" x14ac:dyDescent="0.35">
      <c r="A33" s="28">
        <v>25</v>
      </c>
      <c r="B33" s="28" t="s">
        <v>26</v>
      </c>
      <c r="C33" s="28">
        <v>7.75</v>
      </c>
      <c r="D33" s="23">
        <v>8.9</v>
      </c>
      <c r="E33" s="23">
        <v>8.6</v>
      </c>
      <c r="F33" s="7"/>
      <c r="G33" s="28">
        <v>45</v>
      </c>
      <c r="H33" s="28" t="s">
        <v>53</v>
      </c>
      <c r="I33" s="28">
        <v>7.5</v>
      </c>
      <c r="J33" s="23">
        <v>8.1</v>
      </c>
      <c r="K33" s="23">
        <v>8.5</v>
      </c>
      <c r="L33" s="24">
        <f>ABS(Table221[[#This Row],[Me]]-Table221[[#This Row],[Tomatometer]])</f>
        <v>0.59999999999999964</v>
      </c>
      <c r="M33" s="23">
        <f>ABS(Table221[[#This Row],[Me]]-Table221[[#This Row],[Audience]])</f>
        <v>1</v>
      </c>
      <c r="N33" s="24">
        <f>MAX(Table221[[#This Row],[Me]:[Audience]])-MIN(Table221[[#This Row],[Me]:[Audience]])</f>
        <v>1</v>
      </c>
      <c r="P33" s="28">
        <v>61</v>
      </c>
      <c r="Q33" s="28" t="s">
        <v>73</v>
      </c>
      <c r="R33" s="28">
        <v>5.25</v>
      </c>
      <c r="S33" s="23">
        <f t="shared" si="2"/>
        <v>4.3</v>
      </c>
      <c r="T33" s="23">
        <f t="shared" si="3"/>
        <v>5</v>
      </c>
      <c r="U33" s="16">
        <v>43</v>
      </c>
      <c r="V33" s="16">
        <v>50</v>
      </c>
      <c r="X33" s="28">
        <v>7.75</v>
      </c>
      <c r="Y33" s="1">
        <v>19</v>
      </c>
      <c r="Z33" s="2" t="s">
        <v>20</v>
      </c>
      <c r="AA33">
        <v>2023</v>
      </c>
      <c r="AD33" t="s">
        <v>148</v>
      </c>
      <c r="AF33" s="16" t="s">
        <v>150</v>
      </c>
      <c r="AP33">
        <v>2013</v>
      </c>
    </row>
    <row r="34" spans="1:42" ht="15.5" x14ac:dyDescent="0.35">
      <c r="A34" s="22">
        <v>57</v>
      </c>
      <c r="B34" s="16" t="s">
        <v>60</v>
      </c>
      <c r="C34" s="28">
        <v>7.75</v>
      </c>
      <c r="D34" s="23">
        <v>7</v>
      </c>
      <c r="E34" s="23">
        <v>7.1</v>
      </c>
      <c r="F34" s="7"/>
      <c r="G34" s="28">
        <v>46</v>
      </c>
      <c r="H34" s="28" t="s">
        <v>47</v>
      </c>
      <c r="I34" s="28">
        <v>7.5</v>
      </c>
      <c r="J34" s="23">
        <v>8.5</v>
      </c>
      <c r="K34" s="23">
        <v>8.4</v>
      </c>
      <c r="L34" s="24">
        <f>ABS(Table221[[#This Row],[Me]]-Table221[[#This Row],[Tomatometer]])</f>
        <v>1</v>
      </c>
      <c r="M34" s="23">
        <f>ABS(Table221[[#This Row],[Me]]-Table221[[#This Row],[Audience]])</f>
        <v>0.90000000000000036</v>
      </c>
      <c r="N34" s="24">
        <f>MAX(Table221[[#This Row],[Me]:[Audience]])-MIN(Table221[[#This Row],[Me]:[Audience]])</f>
        <v>1</v>
      </c>
      <c r="P34" s="28">
        <v>13</v>
      </c>
      <c r="Q34" s="28" t="s">
        <v>14</v>
      </c>
      <c r="R34" s="28">
        <v>5</v>
      </c>
      <c r="S34" s="23">
        <f t="shared" si="2"/>
        <v>6.9</v>
      </c>
      <c r="T34" s="23">
        <f t="shared" si="3"/>
        <v>7.5</v>
      </c>
      <c r="U34" s="16">
        <v>69</v>
      </c>
      <c r="V34" s="16">
        <v>75</v>
      </c>
      <c r="X34" s="1">
        <v>7.75</v>
      </c>
      <c r="Y34" s="1">
        <v>70</v>
      </c>
      <c r="Z34" s="7" t="s">
        <v>175</v>
      </c>
      <c r="AA34" s="23">
        <v>1986</v>
      </c>
      <c r="AB34" s="23"/>
      <c r="AC34" s="23"/>
      <c r="AD34" t="s">
        <v>177</v>
      </c>
      <c r="AF34" s="16" t="s">
        <v>187</v>
      </c>
      <c r="AP34">
        <v>2019</v>
      </c>
    </row>
    <row r="35" spans="1:42" ht="15.5" x14ac:dyDescent="0.35">
      <c r="A35" s="28">
        <v>69</v>
      </c>
      <c r="B35" s="16" t="s">
        <v>76</v>
      </c>
      <c r="C35" s="28">
        <v>7.75</v>
      </c>
      <c r="D35" s="23">
        <v>6.4</v>
      </c>
      <c r="E35" s="23">
        <v>7.2</v>
      </c>
      <c r="F35" s="7"/>
      <c r="G35" s="28">
        <v>21</v>
      </c>
      <c r="H35" s="28" t="s">
        <v>22</v>
      </c>
      <c r="I35" s="28">
        <v>7.5</v>
      </c>
      <c r="J35" s="23">
        <v>9.1999999999999993</v>
      </c>
      <c r="K35" s="23">
        <v>7.4</v>
      </c>
      <c r="L35" s="24">
        <f>ABS(Table221[[#This Row],[Me]]-Table221[[#This Row],[Tomatometer]])</f>
        <v>1.6999999999999993</v>
      </c>
      <c r="M35" s="23">
        <f>ABS(Table221[[#This Row],[Me]]-Table221[[#This Row],[Audience]])</f>
        <v>9.9999999999999645E-2</v>
      </c>
      <c r="N35" s="24">
        <f>MAX(Table221[[#This Row],[Me]:[Audience]])-MIN(Table221[[#This Row],[Me]:[Audience]])</f>
        <v>1.7999999999999989</v>
      </c>
      <c r="P35" s="28">
        <v>37</v>
      </c>
      <c r="Q35" s="28" t="s">
        <v>39</v>
      </c>
      <c r="R35" s="28">
        <v>4.75</v>
      </c>
      <c r="S35" s="23">
        <f t="shared" si="2"/>
        <v>8</v>
      </c>
      <c r="T35" s="23">
        <f t="shared" si="3"/>
        <v>8.1</v>
      </c>
      <c r="U35" s="16">
        <v>80</v>
      </c>
      <c r="V35" s="16">
        <v>81</v>
      </c>
      <c r="X35" s="28">
        <v>7.75</v>
      </c>
      <c r="Y35" s="1">
        <v>25</v>
      </c>
      <c r="Z35" s="2" t="s">
        <v>26</v>
      </c>
      <c r="AA35">
        <v>2009</v>
      </c>
      <c r="AD35" t="s">
        <v>148</v>
      </c>
      <c r="AF35" s="16" t="s">
        <v>118</v>
      </c>
      <c r="AP35">
        <v>1978</v>
      </c>
    </row>
    <row r="36" spans="1:42" ht="15.5" x14ac:dyDescent="0.35">
      <c r="A36" s="22">
        <v>70</v>
      </c>
      <c r="B36" s="16" t="s">
        <v>175</v>
      </c>
      <c r="C36" s="23">
        <v>7.75</v>
      </c>
      <c r="D36" s="23">
        <v>9.1999999999999993</v>
      </c>
      <c r="E36" s="23">
        <v>9.4</v>
      </c>
      <c r="F36" s="7"/>
      <c r="G36" s="28">
        <v>14</v>
      </c>
      <c r="H36" s="28" t="s">
        <v>15</v>
      </c>
      <c r="I36" s="28">
        <v>7.5</v>
      </c>
      <c r="J36" s="23">
        <v>5.4</v>
      </c>
      <c r="K36" s="23">
        <v>7.3</v>
      </c>
      <c r="L36" s="24">
        <f>ABS(Table221[[#This Row],[Me]]-Table221[[#This Row],[Tomatometer]])</f>
        <v>2.0999999999999996</v>
      </c>
      <c r="M36" s="23">
        <f>ABS(Table221[[#This Row],[Me]]-Table221[[#This Row],[Audience]])</f>
        <v>0.20000000000000018</v>
      </c>
      <c r="N36" s="24">
        <f>MAX(Table221[[#This Row],[Me]:[Audience]])-MIN(Table221[[#This Row],[Me]:[Audience]])</f>
        <v>2.0999999999999996</v>
      </c>
      <c r="P36" s="22">
        <v>30</v>
      </c>
      <c r="Q36" s="16" t="s">
        <v>35</v>
      </c>
      <c r="R36" s="28">
        <v>4.75</v>
      </c>
      <c r="S36" s="23">
        <f t="shared" si="2"/>
        <v>4.7</v>
      </c>
      <c r="T36" s="23">
        <f t="shared" si="3"/>
        <v>5.7</v>
      </c>
      <c r="U36" s="16">
        <v>47</v>
      </c>
      <c r="V36" s="16">
        <v>57</v>
      </c>
      <c r="X36" s="28">
        <v>7.5</v>
      </c>
      <c r="Y36" s="1">
        <v>3</v>
      </c>
      <c r="Z36" s="2" t="s">
        <v>4</v>
      </c>
      <c r="AA36">
        <v>1982</v>
      </c>
      <c r="AD36" t="s">
        <v>149</v>
      </c>
      <c r="AF36" s="16" t="s">
        <v>99</v>
      </c>
      <c r="AP36" t="s">
        <v>78</v>
      </c>
    </row>
    <row r="37" spans="1:42" ht="15.5" x14ac:dyDescent="0.35">
      <c r="A37" s="28">
        <v>19</v>
      </c>
      <c r="B37" s="28" t="s">
        <v>20</v>
      </c>
      <c r="C37" s="28">
        <v>7.5</v>
      </c>
      <c r="D37" s="23">
        <v>4.5</v>
      </c>
      <c r="E37" s="23">
        <v>4.5999999999999996</v>
      </c>
      <c r="F37" s="7"/>
      <c r="G37" s="28">
        <v>19</v>
      </c>
      <c r="H37" s="28" t="s">
        <v>20</v>
      </c>
      <c r="I37" s="28">
        <v>7.5</v>
      </c>
      <c r="J37" s="23">
        <v>4.5</v>
      </c>
      <c r="K37" s="23">
        <v>4.5999999999999996</v>
      </c>
      <c r="L37" s="24">
        <f>ABS(Table221[[#This Row],[Me]]-Table221[[#This Row],[Tomatometer]])</f>
        <v>3</v>
      </c>
      <c r="M37" s="23">
        <f>ABS(Table221[[#This Row],[Me]]-Table221[[#This Row],[Audience]])</f>
        <v>2.9000000000000004</v>
      </c>
      <c r="N37" s="24">
        <f>MAX(Table221[[#This Row],[Me]:[Audience]])-MIN(Table221[[#This Row],[Me]:[Audience]])</f>
        <v>3</v>
      </c>
      <c r="P37" s="28">
        <v>54</v>
      </c>
      <c r="Q37" s="28" t="s">
        <v>56</v>
      </c>
      <c r="R37" s="28">
        <v>4.5</v>
      </c>
      <c r="S37" s="23">
        <f t="shared" si="2"/>
        <v>8.3000000000000007</v>
      </c>
      <c r="T37" s="23">
        <f t="shared" si="3"/>
        <v>6.3</v>
      </c>
      <c r="U37" s="16">
        <v>83</v>
      </c>
      <c r="V37" s="16">
        <v>63</v>
      </c>
      <c r="X37" s="28">
        <v>7.5</v>
      </c>
      <c r="Y37" s="1">
        <v>21</v>
      </c>
      <c r="Z37" s="2" t="s">
        <v>22</v>
      </c>
      <c r="AA37">
        <v>1996</v>
      </c>
      <c r="AD37" t="s">
        <v>148</v>
      </c>
      <c r="AF37" s="16" t="s">
        <v>114</v>
      </c>
      <c r="AP37" s="10">
        <v>2020</v>
      </c>
    </row>
    <row r="38" spans="1:42" ht="15.5" x14ac:dyDescent="0.35">
      <c r="A38" s="28">
        <v>1</v>
      </c>
      <c r="B38" s="28" t="s">
        <v>2</v>
      </c>
      <c r="C38" s="28">
        <v>7.5</v>
      </c>
      <c r="D38" s="23">
        <v>4.0999999999999996</v>
      </c>
      <c r="E38" s="23">
        <v>6.7</v>
      </c>
      <c r="F38" s="7"/>
      <c r="G38" s="28">
        <v>1</v>
      </c>
      <c r="H38" s="28" t="s">
        <v>2</v>
      </c>
      <c r="I38" s="28">
        <v>7.5</v>
      </c>
      <c r="J38" s="23">
        <v>4.0999999999999996</v>
      </c>
      <c r="K38" s="23">
        <v>6.7</v>
      </c>
      <c r="L38" s="24">
        <f>ABS(Table221[[#This Row],[Me]]-Table221[[#This Row],[Tomatometer]])</f>
        <v>3.4000000000000004</v>
      </c>
      <c r="M38" s="23">
        <f>ABS(Table221[[#This Row],[Me]]-Table221[[#This Row],[Audience]])</f>
        <v>0.79999999999999982</v>
      </c>
      <c r="N38" s="24">
        <f>MAX(Table221[[#This Row],[Me]:[Audience]])-MIN(Table221[[#This Row],[Me]:[Audience]])</f>
        <v>3.4000000000000004</v>
      </c>
      <c r="P38" s="28">
        <v>23</v>
      </c>
      <c r="Q38" s="28" t="s">
        <v>24</v>
      </c>
      <c r="R38" s="28">
        <v>4</v>
      </c>
      <c r="S38" s="23">
        <f t="shared" si="2"/>
        <v>7.5</v>
      </c>
      <c r="T38" s="23">
        <f t="shared" si="3"/>
        <v>7.5</v>
      </c>
      <c r="U38" s="16">
        <v>75</v>
      </c>
      <c r="V38" s="16">
        <v>75</v>
      </c>
      <c r="X38" s="28">
        <v>7.5</v>
      </c>
      <c r="Y38" s="1">
        <v>45</v>
      </c>
      <c r="Z38" s="2" t="s">
        <v>53</v>
      </c>
      <c r="AA38">
        <v>2014</v>
      </c>
      <c r="AD38" t="s">
        <v>148</v>
      </c>
      <c r="AF38" s="16" t="s">
        <v>130</v>
      </c>
      <c r="AP38">
        <v>2011</v>
      </c>
    </row>
    <row r="39" spans="1:42" ht="15.5" x14ac:dyDescent="0.35">
      <c r="A39" s="28">
        <v>3</v>
      </c>
      <c r="B39" s="28" t="s">
        <v>4</v>
      </c>
      <c r="C39" s="28">
        <v>7.5</v>
      </c>
      <c r="D39" s="23">
        <v>7.8</v>
      </c>
      <c r="E39" s="23">
        <v>8</v>
      </c>
      <c r="F39" s="7"/>
      <c r="G39" s="28">
        <v>7</v>
      </c>
      <c r="H39" s="28" t="s">
        <v>8</v>
      </c>
      <c r="I39" s="28">
        <v>7.25</v>
      </c>
      <c r="J39" s="23">
        <v>9.3000000000000007</v>
      </c>
      <c r="K39" s="23">
        <v>8</v>
      </c>
      <c r="L39" s="24">
        <f>ABS(Table221[[#This Row],[Me]]-Table221[[#This Row],[Tomatometer]])</f>
        <v>2.0500000000000007</v>
      </c>
      <c r="M39" s="23">
        <f>ABS(Table221[[#This Row],[Me]]-Table221[[#This Row],[Audience]])</f>
        <v>0.75</v>
      </c>
      <c r="N39" s="24">
        <f>MAX(Table221[[#This Row],[Me]:[Audience]])-MIN(Table221[[#This Row],[Me]:[Audience]])</f>
        <v>2.0500000000000007</v>
      </c>
      <c r="P39" s="28">
        <v>15</v>
      </c>
      <c r="Q39" s="28" t="s">
        <v>16</v>
      </c>
      <c r="R39" s="28">
        <v>4</v>
      </c>
      <c r="S39" s="23">
        <f t="shared" si="2"/>
        <v>8</v>
      </c>
      <c r="T39" s="23">
        <f t="shared" si="3"/>
        <v>7.3</v>
      </c>
      <c r="U39" s="16">
        <v>80</v>
      </c>
      <c r="V39" s="16">
        <v>73</v>
      </c>
      <c r="X39" s="28">
        <v>7.5</v>
      </c>
      <c r="Y39" s="1">
        <v>46</v>
      </c>
      <c r="Z39" s="2" t="s">
        <v>47</v>
      </c>
      <c r="AA39">
        <v>2009</v>
      </c>
      <c r="AD39" t="s">
        <v>148</v>
      </c>
      <c r="AF39" s="16" t="s">
        <v>131</v>
      </c>
      <c r="AP39">
        <v>1985</v>
      </c>
    </row>
    <row r="40" spans="1:42" ht="15.5" x14ac:dyDescent="0.35">
      <c r="A40" s="28">
        <v>14</v>
      </c>
      <c r="B40" s="28" t="s">
        <v>15</v>
      </c>
      <c r="C40" s="28">
        <v>7.5</v>
      </c>
      <c r="D40" s="23">
        <v>5.4</v>
      </c>
      <c r="E40" s="23">
        <v>7.3</v>
      </c>
      <c r="F40" s="7"/>
      <c r="G40" s="28">
        <v>26</v>
      </c>
      <c r="H40" s="28" t="s">
        <v>27</v>
      </c>
      <c r="I40" s="28">
        <v>7.25</v>
      </c>
      <c r="J40" s="23">
        <v>4.2</v>
      </c>
      <c r="K40" s="23">
        <v>7.5</v>
      </c>
      <c r="L40" s="24">
        <f>ABS(Table221[[#This Row],[Me]]-Table221[[#This Row],[Tomatometer]])</f>
        <v>3.05</v>
      </c>
      <c r="M40" s="23">
        <f>ABS(Table221[[#This Row],[Me]]-Table221[[#This Row],[Audience]])</f>
        <v>0.25</v>
      </c>
      <c r="N40" s="24">
        <f>MAX(Table221[[#This Row],[Me]:[Audience]])-MIN(Table221[[#This Row],[Me]:[Audience]])</f>
        <v>3.3</v>
      </c>
      <c r="P40" s="22"/>
      <c r="X40" s="28">
        <v>7.5</v>
      </c>
      <c r="Y40" s="1">
        <v>69</v>
      </c>
      <c r="Z40" s="2" t="s">
        <v>76</v>
      </c>
      <c r="AA40">
        <v>2003</v>
      </c>
      <c r="AD40" t="s">
        <v>148</v>
      </c>
      <c r="AF40" s="16" t="s">
        <v>144</v>
      </c>
      <c r="AP40">
        <v>2017</v>
      </c>
    </row>
    <row r="41" spans="1:42" ht="15.5" x14ac:dyDescent="0.35">
      <c r="A41" s="28">
        <v>21</v>
      </c>
      <c r="B41" s="28" t="s">
        <v>22</v>
      </c>
      <c r="C41" s="28">
        <v>7.5</v>
      </c>
      <c r="D41" s="23">
        <v>9.1999999999999993</v>
      </c>
      <c r="E41" s="23">
        <v>7.4</v>
      </c>
      <c r="F41" s="7"/>
      <c r="G41" s="22">
        <v>51</v>
      </c>
      <c r="H41" s="28" t="s">
        <v>54</v>
      </c>
      <c r="I41" s="28">
        <v>7</v>
      </c>
      <c r="J41" s="23">
        <v>6.7</v>
      </c>
      <c r="K41" s="23">
        <v>6.6</v>
      </c>
      <c r="L41" s="24">
        <f>ABS(Table221[[#This Row],[Me]]-Table221[[#This Row],[Tomatometer]])</f>
        <v>0.29999999999999982</v>
      </c>
      <c r="M41" s="23">
        <f>ABS(Table221[[#This Row],[Me]]-Table221[[#This Row],[Audience]])</f>
        <v>0.40000000000000036</v>
      </c>
      <c r="N41" s="24">
        <f>MAX(Table221[[#This Row],[Me]:[Audience]])-MIN(Table221[[#This Row],[Me]:[Audience]])</f>
        <v>0.40000000000000036</v>
      </c>
      <c r="P41" s="22"/>
      <c r="X41" s="28">
        <v>7.5</v>
      </c>
      <c r="Y41" s="1">
        <v>1</v>
      </c>
      <c r="Z41" s="2" t="s">
        <v>2</v>
      </c>
      <c r="AA41">
        <v>1989</v>
      </c>
      <c r="AD41" t="s">
        <v>148</v>
      </c>
      <c r="AF41" s="16" t="s">
        <v>97</v>
      </c>
      <c r="AP41">
        <v>1999</v>
      </c>
    </row>
    <row r="42" spans="1:42" ht="15.5" x14ac:dyDescent="0.35">
      <c r="A42" s="28">
        <v>45</v>
      </c>
      <c r="B42" s="28" t="s">
        <v>53</v>
      </c>
      <c r="C42" s="28">
        <v>7.5</v>
      </c>
      <c r="D42" s="23">
        <v>8.1</v>
      </c>
      <c r="E42" s="23">
        <v>8.5</v>
      </c>
      <c r="F42" s="7"/>
      <c r="G42" s="22">
        <v>71</v>
      </c>
      <c r="H42" s="16" t="s">
        <v>174</v>
      </c>
      <c r="I42" s="23">
        <v>7</v>
      </c>
      <c r="J42" s="23">
        <v>7.3</v>
      </c>
      <c r="K42" s="23">
        <v>6.3</v>
      </c>
      <c r="L42" s="24">
        <f>ABS(Table221[[#This Row],[Me]]-Table221[[#This Row],[Tomatometer]])</f>
        <v>0.29999999999999982</v>
      </c>
      <c r="M42" s="23">
        <f>ABS(Table221[[#This Row],[Me]]-Table221[[#This Row],[Audience]])</f>
        <v>0.70000000000000018</v>
      </c>
      <c r="N42" s="24">
        <f>MAX(Table221[[#This Row],[Me]:[Audience]])-MIN(Table221[[#This Row],[Me]:[Audience]])</f>
        <v>1</v>
      </c>
      <c r="P42" s="22"/>
      <c r="X42" s="28">
        <v>7.5</v>
      </c>
      <c r="Y42" s="1">
        <v>14</v>
      </c>
      <c r="Z42" s="2" t="s">
        <v>15</v>
      </c>
      <c r="AA42">
        <v>2016</v>
      </c>
      <c r="AD42" t="s">
        <v>149</v>
      </c>
      <c r="AF42" s="16" t="s">
        <v>108</v>
      </c>
      <c r="AP42" t="s">
        <v>78</v>
      </c>
    </row>
    <row r="43" spans="1:42" ht="15.5" x14ac:dyDescent="0.35">
      <c r="A43" s="28">
        <v>46</v>
      </c>
      <c r="B43" s="28" t="s">
        <v>47</v>
      </c>
      <c r="C43" s="28">
        <v>7.5</v>
      </c>
      <c r="D43" s="23">
        <v>8.5</v>
      </c>
      <c r="E43" s="23">
        <v>8.4</v>
      </c>
      <c r="F43" s="7"/>
      <c r="G43" s="28">
        <v>34</v>
      </c>
      <c r="H43" s="28" t="s">
        <v>31</v>
      </c>
      <c r="I43" s="28">
        <v>7</v>
      </c>
      <c r="J43" s="23">
        <v>7.1</v>
      </c>
      <c r="K43" s="23">
        <v>8.6999999999999993</v>
      </c>
      <c r="L43" s="24">
        <f>ABS(Table221[[#This Row],[Me]]-Table221[[#This Row],[Tomatometer]])</f>
        <v>9.9999999999999645E-2</v>
      </c>
      <c r="M43" s="23">
        <f>ABS(Table221[[#This Row],[Me]]-Table221[[#This Row],[Audience]])</f>
        <v>1.6999999999999993</v>
      </c>
      <c r="N43" s="24">
        <f>MAX(Table221[[#This Row],[Me]:[Audience]])-MIN(Table221[[#This Row],[Me]:[Audience]])</f>
        <v>1.6999999999999993</v>
      </c>
      <c r="P43" s="22"/>
      <c r="X43" s="28">
        <v>7.25</v>
      </c>
      <c r="Y43" s="1">
        <v>26</v>
      </c>
      <c r="Z43" s="2" t="s">
        <v>27</v>
      </c>
      <c r="AA43">
        <v>1999</v>
      </c>
      <c r="AD43" t="s">
        <v>149</v>
      </c>
      <c r="AF43" s="16" t="s">
        <v>119</v>
      </c>
      <c r="AP43">
        <v>2008</v>
      </c>
    </row>
    <row r="44" spans="1:42" ht="15.5" x14ac:dyDescent="0.35">
      <c r="A44" s="28">
        <v>7</v>
      </c>
      <c r="B44" s="28" t="s">
        <v>8</v>
      </c>
      <c r="C44" s="28">
        <v>7.25</v>
      </c>
      <c r="D44" s="23">
        <v>9.3000000000000007</v>
      </c>
      <c r="E44" s="23">
        <v>8</v>
      </c>
      <c r="F44" s="7"/>
      <c r="G44" s="28">
        <v>47</v>
      </c>
      <c r="H44" s="28" t="s">
        <v>48</v>
      </c>
      <c r="I44" s="28">
        <v>7</v>
      </c>
      <c r="J44" s="23">
        <v>9.4</v>
      </c>
      <c r="K44" s="23">
        <v>9.4</v>
      </c>
      <c r="L44" s="24">
        <f>ABS(Table221[[#This Row],[Me]]-Table221[[#This Row],[Tomatometer]])</f>
        <v>2.4000000000000004</v>
      </c>
      <c r="M44" s="23">
        <f>ABS(Table221[[#This Row],[Me]]-Table221[[#This Row],[Audience]])</f>
        <v>2.4000000000000004</v>
      </c>
      <c r="N44" s="24">
        <f>MAX(Table221[[#This Row],[Me]:[Audience]])-MIN(Table221[[#This Row],[Me]:[Audience]])</f>
        <v>2.4000000000000004</v>
      </c>
      <c r="P44" s="22"/>
      <c r="X44" s="28">
        <v>7.25</v>
      </c>
      <c r="Y44" s="1">
        <v>7</v>
      </c>
      <c r="Z44" s="2" t="s">
        <v>8</v>
      </c>
      <c r="AA44">
        <v>2007</v>
      </c>
      <c r="AD44" t="s">
        <v>148</v>
      </c>
      <c r="AF44" s="16" t="s">
        <v>103</v>
      </c>
      <c r="AP44">
        <v>2021</v>
      </c>
    </row>
    <row r="45" spans="1:42" ht="15.5" x14ac:dyDescent="0.35">
      <c r="A45" s="28">
        <v>26</v>
      </c>
      <c r="B45" s="28" t="s">
        <v>27</v>
      </c>
      <c r="C45" s="28">
        <v>7.25</v>
      </c>
      <c r="D45" s="23">
        <v>4.2</v>
      </c>
      <c r="E45" s="23">
        <v>7.5</v>
      </c>
      <c r="F45" s="7"/>
      <c r="G45" s="28">
        <v>12</v>
      </c>
      <c r="H45" s="28" t="s">
        <v>13</v>
      </c>
      <c r="I45" s="28">
        <v>7</v>
      </c>
      <c r="J45" s="23">
        <v>5.5</v>
      </c>
      <c r="K45" s="23">
        <v>8</v>
      </c>
      <c r="L45" s="24">
        <f>ABS(Table221[[#This Row],[Me]]-Table221[[#This Row],[Tomatometer]])</f>
        <v>1.5</v>
      </c>
      <c r="M45" s="23">
        <f>ABS(Table221[[#This Row],[Me]]-Table221[[#This Row],[Audience]])</f>
        <v>1</v>
      </c>
      <c r="N45" s="24">
        <f>MAX(Table221[[#This Row],[Me]:[Audience]])-MIN(Table221[[#This Row],[Me]:[Audience]])</f>
        <v>2.5</v>
      </c>
      <c r="P45" s="22"/>
      <c r="X45" s="28">
        <v>7</v>
      </c>
      <c r="Y45" s="1">
        <v>12</v>
      </c>
      <c r="Z45" s="2" t="s">
        <v>13</v>
      </c>
      <c r="AA45">
        <v>2021</v>
      </c>
      <c r="AD45" t="s">
        <v>149</v>
      </c>
      <c r="AF45" s="16" t="s">
        <v>106</v>
      </c>
      <c r="AP45">
        <v>2022</v>
      </c>
    </row>
    <row r="46" spans="1:42" ht="15.5" x14ac:dyDescent="0.35">
      <c r="A46" s="28">
        <v>34</v>
      </c>
      <c r="B46" s="28" t="s">
        <v>31</v>
      </c>
      <c r="C46" s="28">
        <v>7</v>
      </c>
      <c r="D46" s="23">
        <v>7.1</v>
      </c>
      <c r="E46" s="23">
        <v>8.6999999999999993</v>
      </c>
      <c r="F46" s="7"/>
      <c r="G46" s="28">
        <v>22</v>
      </c>
      <c r="H46" s="28" t="s">
        <v>23</v>
      </c>
      <c r="I46" s="28">
        <v>7</v>
      </c>
      <c r="J46" s="23">
        <v>9.5</v>
      </c>
      <c r="K46" s="23">
        <v>8.4</v>
      </c>
      <c r="L46" s="24">
        <f>ABS(Table221[[#This Row],[Me]]-Table221[[#This Row],[Tomatometer]])</f>
        <v>2.5</v>
      </c>
      <c r="M46" s="23">
        <f>ABS(Table221[[#This Row],[Me]]-Table221[[#This Row],[Audience]])</f>
        <v>1.4000000000000004</v>
      </c>
      <c r="N46" s="24">
        <f>MAX(Table221[[#This Row],[Me]:[Audience]])-MIN(Table221[[#This Row],[Me]:[Audience]])</f>
        <v>2.5</v>
      </c>
      <c r="P46" s="22"/>
      <c r="X46" s="28">
        <v>7</v>
      </c>
      <c r="Y46" s="1">
        <v>47</v>
      </c>
      <c r="Z46" s="2" t="s">
        <v>48</v>
      </c>
      <c r="AA46">
        <v>2014</v>
      </c>
      <c r="AD46" t="s">
        <v>148</v>
      </c>
      <c r="AF46" s="16" t="s">
        <v>100</v>
      </c>
      <c r="AP46" t="s">
        <v>77</v>
      </c>
    </row>
    <row r="47" spans="1:42" ht="15.5" x14ac:dyDescent="0.35">
      <c r="A47" s="28">
        <v>12</v>
      </c>
      <c r="B47" s="28" t="s">
        <v>13</v>
      </c>
      <c r="C47" s="28">
        <v>7</v>
      </c>
      <c r="D47" s="23">
        <v>5.5</v>
      </c>
      <c r="E47" s="23">
        <v>8</v>
      </c>
      <c r="F47" s="7"/>
      <c r="G47" s="28">
        <v>52</v>
      </c>
      <c r="H47" s="28" t="s">
        <v>55</v>
      </c>
      <c r="I47" s="28">
        <v>7</v>
      </c>
      <c r="J47" s="23">
        <v>1.5</v>
      </c>
      <c r="K47" s="23">
        <v>6.4</v>
      </c>
      <c r="L47" s="24">
        <f>ABS(Table221[[#This Row],[Me]]-Table221[[#This Row],[Tomatometer]])</f>
        <v>5.5</v>
      </c>
      <c r="M47" s="23">
        <f>ABS(Table221[[#This Row],[Me]]-Table221[[#This Row],[Audience]])</f>
        <v>0.59999999999999964</v>
      </c>
      <c r="N47" s="24">
        <f>MAX(Table221[[#This Row],[Me]:[Audience]])-MIN(Table221[[#This Row],[Me]:[Audience]])</f>
        <v>5.5</v>
      </c>
      <c r="P47" s="22"/>
      <c r="X47" s="28">
        <v>7</v>
      </c>
      <c r="Y47" s="1">
        <v>52</v>
      </c>
      <c r="Z47" s="2" t="s">
        <v>55</v>
      </c>
      <c r="AA47">
        <v>2014</v>
      </c>
      <c r="AD47" t="s">
        <v>148</v>
      </c>
      <c r="AF47" s="16" t="s">
        <v>134</v>
      </c>
      <c r="AP47">
        <v>1997</v>
      </c>
    </row>
    <row r="48" spans="1:42" ht="15.5" x14ac:dyDescent="0.35">
      <c r="A48" s="28">
        <v>22</v>
      </c>
      <c r="B48" s="28" t="s">
        <v>23</v>
      </c>
      <c r="C48" s="28">
        <v>7</v>
      </c>
      <c r="D48" s="23">
        <v>9.5</v>
      </c>
      <c r="E48" s="23">
        <v>8.4</v>
      </c>
      <c r="F48" s="7"/>
      <c r="G48" s="22">
        <v>33</v>
      </c>
      <c r="H48" s="28" t="s">
        <v>32</v>
      </c>
      <c r="I48" s="28">
        <v>6.75</v>
      </c>
      <c r="J48" s="23">
        <v>8.5</v>
      </c>
      <c r="K48" s="23">
        <v>7.9</v>
      </c>
      <c r="L48" s="24">
        <f>ABS(Table221[[#This Row],[Me]]-Table221[[#This Row],[Tomatometer]])</f>
        <v>1.75</v>
      </c>
      <c r="M48" s="23">
        <f>ABS(Table221[[#This Row],[Me]]-Table221[[#This Row],[Audience]])</f>
        <v>1.1500000000000004</v>
      </c>
      <c r="N48" s="24">
        <f>MAX(Table221[[#This Row],[Me]:[Audience]])-MIN(Table221[[#This Row],[Me]:[Audience]])</f>
        <v>1.75</v>
      </c>
      <c r="P48" s="22"/>
      <c r="X48" s="28">
        <v>7</v>
      </c>
      <c r="Y48" s="1">
        <v>34</v>
      </c>
      <c r="Z48" s="2" t="s">
        <v>31</v>
      </c>
      <c r="AA48" s="10">
        <v>2023</v>
      </c>
      <c r="AD48" t="s">
        <v>148</v>
      </c>
      <c r="AF48" s="16" t="s">
        <v>152</v>
      </c>
      <c r="AP48">
        <v>2014</v>
      </c>
    </row>
    <row r="49" spans="1:42" ht="15.5" x14ac:dyDescent="0.35">
      <c r="A49" s="28">
        <v>47</v>
      </c>
      <c r="B49" s="28" t="s">
        <v>48</v>
      </c>
      <c r="C49" s="28">
        <v>7</v>
      </c>
      <c r="D49" s="23">
        <v>9.4</v>
      </c>
      <c r="E49" s="23">
        <v>9.4</v>
      </c>
      <c r="F49" s="7"/>
      <c r="G49" s="28">
        <v>24</v>
      </c>
      <c r="H49" s="28" t="s">
        <v>25</v>
      </c>
      <c r="I49" s="28">
        <v>6.75</v>
      </c>
      <c r="J49" s="23">
        <v>7.8</v>
      </c>
      <c r="K49" s="23">
        <v>6</v>
      </c>
      <c r="L49" s="24">
        <f>ABS(Table221[[#This Row],[Me]]-Table221[[#This Row],[Tomatometer]])</f>
        <v>1.0499999999999998</v>
      </c>
      <c r="M49" s="23">
        <f>ABS(Table221[[#This Row],[Me]]-Table221[[#This Row],[Audience]])</f>
        <v>0.75</v>
      </c>
      <c r="N49" s="24">
        <f>MAX(Table221[[#This Row],[Me]:[Audience]])-MIN(Table221[[#This Row],[Me]:[Audience]])</f>
        <v>1.7999999999999998</v>
      </c>
      <c r="P49" s="22"/>
      <c r="X49" s="23">
        <v>7</v>
      </c>
      <c r="Y49" s="1">
        <v>22</v>
      </c>
      <c r="Z49" s="2" t="s">
        <v>23</v>
      </c>
      <c r="AA49">
        <v>1973</v>
      </c>
      <c r="AD49" t="s">
        <v>148</v>
      </c>
      <c r="AF49" s="16" t="s">
        <v>115</v>
      </c>
      <c r="AP49">
        <v>2009</v>
      </c>
    </row>
    <row r="50" spans="1:42" ht="15.5" x14ac:dyDescent="0.35">
      <c r="A50" s="22">
        <v>51</v>
      </c>
      <c r="B50" s="28" t="s">
        <v>54</v>
      </c>
      <c r="C50" s="28">
        <v>7</v>
      </c>
      <c r="D50" s="23">
        <v>6.7</v>
      </c>
      <c r="E50" s="23">
        <v>6.6</v>
      </c>
      <c r="F50" s="7"/>
      <c r="G50" s="28">
        <v>59</v>
      </c>
      <c r="H50" s="28" t="s">
        <v>65</v>
      </c>
      <c r="I50" s="28">
        <v>6.75</v>
      </c>
      <c r="J50" s="23">
        <v>8.1</v>
      </c>
      <c r="K50" s="23">
        <v>8.6</v>
      </c>
      <c r="L50" s="24">
        <f>ABS(Table221[[#This Row],[Me]]-Table221[[#This Row],[Tomatometer]])</f>
        <v>1.3499999999999996</v>
      </c>
      <c r="M50" s="23">
        <f>ABS(Table221[[#This Row],[Me]]-Table221[[#This Row],[Audience]])</f>
        <v>1.8499999999999996</v>
      </c>
      <c r="N50" s="24">
        <f>MAX(Table221[[#This Row],[Me]:[Audience]])-MIN(Table221[[#This Row],[Me]:[Audience]])</f>
        <v>1.8499999999999996</v>
      </c>
      <c r="P50" s="22"/>
      <c r="X50" s="28">
        <v>7</v>
      </c>
      <c r="Y50" s="6">
        <v>51</v>
      </c>
      <c r="Z50" s="2" t="s">
        <v>54</v>
      </c>
      <c r="AA50">
        <v>2016</v>
      </c>
      <c r="AD50" t="s">
        <v>157</v>
      </c>
      <c r="AF50" s="16" t="s">
        <v>146</v>
      </c>
      <c r="AP50">
        <v>2014</v>
      </c>
    </row>
    <row r="51" spans="1:42" ht="15.5" x14ac:dyDescent="0.35">
      <c r="A51" s="28">
        <v>52</v>
      </c>
      <c r="B51" s="28" t="s">
        <v>55</v>
      </c>
      <c r="C51" s="28">
        <v>7</v>
      </c>
      <c r="D51" s="23">
        <v>1.5</v>
      </c>
      <c r="E51" s="23">
        <v>6.4</v>
      </c>
      <c r="F51" s="7"/>
      <c r="G51" s="28">
        <v>48</v>
      </c>
      <c r="H51" s="28" t="s">
        <v>49</v>
      </c>
      <c r="I51" s="28">
        <v>6.75</v>
      </c>
      <c r="J51" s="23">
        <v>4.4000000000000004</v>
      </c>
      <c r="K51" s="23">
        <v>6</v>
      </c>
      <c r="L51" s="24">
        <f>ABS(Table221[[#This Row],[Me]]-Table221[[#This Row],[Tomatometer]])</f>
        <v>2.3499999999999996</v>
      </c>
      <c r="M51" s="23">
        <f>ABS(Table221[[#This Row],[Me]]-Table221[[#This Row],[Audience]])</f>
        <v>0.75</v>
      </c>
      <c r="N51" s="24">
        <f>MAX(Table221[[#This Row],[Me]:[Audience]])-MIN(Table221[[#This Row],[Me]:[Audience]])</f>
        <v>2.3499999999999996</v>
      </c>
      <c r="P51" s="22"/>
      <c r="X51" s="28">
        <v>7</v>
      </c>
      <c r="Y51" s="1">
        <v>71</v>
      </c>
      <c r="Z51" s="7" t="s">
        <v>176</v>
      </c>
      <c r="AA51">
        <v>2014</v>
      </c>
      <c r="AD51" t="s">
        <v>177</v>
      </c>
      <c r="AF51" s="16" t="s">
        <v>127</v>
      </c>
      <c r="AP51">
        <v>2014</v>
      </c>
    </row>
    <row r="52" spans="1:42" ht="15.5" x14ac:dyDescent="0.35">
      <c r="A52" s="22">
        <v>71</v>
      </c>
      <c r="B52" s="16" t="s">
        <v>174</v>
      </c>
      <c r="C52" s="23">
        <v>7</v>
      </c>
      <c r="D52" s="23">
        <v>7.3</v>
      </c>
      <c r="E52" s="23">
        <v>6.3</v>
      </c>
      <c r="F52" s="7"/>
      <c r="G52" s="28">
        <v>56</v>
      </c>
      <c r="H52" s="28" t="s">
        <v>64</v>
      </c>
      <c r="I52" s="28">
        <v>6.75</v>
      </c>
      <c r="J52" s="23">
        <v>6.6</v>
      </c>
      <c r="K52" s="23">
        <v>9</v>
      </c>
      <c r="L52" s="24">
        <f>ABS(Table221[[#This Row],[Me]]-Table221[[#This Row],[Tomatometer]])</f>
        <v>0.15000000000000036</v>
      </c>
      <c r="M52" s="23">
        <f>ABS(Table221[[#This Row],[Me]]-Table221[[#This Row],[Audience]])</f>
        <v>2.25</v>
      </c>
      <c r="N52" s="24">
        <f>MAX(Table221[[#This Row],[Me]:[Audience]])-MIN(Table221[[#This Row],[Me]:[Audience]])</f>
        <v>2.4000000000000004</v>
      </c>
      <c r="P52" s="22"/>
      <c r="X52" s="28">
        <v>6.75</v>
      </c>
      <c r="Y52" s="1">
        <v>59</v>
      </c>
      <c r="Z52" s="1" t="s">
        <v>65</v>
      </c>
      <c r="AA52">
        <v>2022</v>
      </c>
      <c r="AD52" t="s">
        <v>148</v>
      </c>
      <c r="AF52" s="16" t="s">
        <v>156</v>
      </c>
      <c r="AP52">
        <v>2012</v>
      </c>
    </row>
    <row r="53" spans="1:42" ht="15.5" x14ac:dyDescent="0.35">
      <c r="A53" s="28">
        <v>24</v>
      </c>
      <c r="B53" s="28" t="s">
        <v>25</v>
      </c>
      <c r="C53" s="28">
        <v>6.75</v>
      </c>
      <c r="D53" s="23">
        <v>7.8</v>
      </c>
      <c r="E53" s="23">
        <v>6</v>
      </c>
      <c r="F53" s="7"/>
      <c r="G53" s="22">
        <v>41</v>
      </c>
      <c r="H53" s="28" t="s">
        <v>43</v>
      </c>
      <c r="I53" s="28">
        <v>6.5</v>
      </c>
      <c r="J53" s="23">
        <v>5</v>
      </c>
      <c r="K53" s="23">
        <v>5.3</v>
      </c>
      <c r="L53" s="24">
        <f>ABS(Table221[[#This Row],[Me]]-Table221[[#This Row],[Tomatometer]])</f>
        <v>1.5</v>
      </c>
      <c r="M53" s="23">
        <f>ABS(Table221[[#This Row],[Me]]-Table221[[#This Row],[Audience]])</f>
        <v>1.2000000000000002</v>
      </c>
      <c r="N53" s="24">
        <f>MAX(Table221[[#This Row],[Me]:[Audience]])-MIN(Table221[[#This Row],[Me]:[Audience]])</f>
        <v>1.5</v>
      </c>
      <c r="P53" s="22"/>
      <c r="X53" s="28">
        <v>6.75</v>
      </c>
      <c r="Y53" s="1">
        <v>56</v>
      </c>
      <c r="Z53" s="2" t="s">
        <v>52</v>
      </c>
      <c r="AA53">
        <v>2023</v>
      </c>
      <c r="AD53" t="s">
        <v>148</v>
      </c>
      <c r="AF53" s="16" t="s">
        <v>105</v>
      </c>
      <c r="AP53">
        <v>2016</v>
      </c>
    </row>
    <row r="54" spans="1:42" ht="15.5" x14ac:dyDescent="0.35">
      <c r="A54" s="22">
        <v>33</v>
      </c>
      <c r="B54" s="28" t="s">
        <v>32</v>
      </c>
      <c r="C54" s="28">
        <v>6.75</v>
      </c>
      <c r="D54" s="23">
        <v>8.5</v>
      </c>
      <c r="E54" s="23">
        <v>7.9</v>
      </c>
      <c r="F54" s="7"/>
      <c r="G54" s="22">
        <v>32</v>
      </c>
      <c r="H54" s="28" t="s">
        <v>33</v>
      </c>
      <c r="I54" s="28">
        <v>6</v>
      </c>
      <c r="J54" s="23">
        <v>9.1</v>
      </c>
      <c r="K54" s="23">
        <v>8.9</v>
      </c>
      <c r="L54" s="24">
        <f>ABS(Table221[[#This Row],[Me]]-Table221[[#This Row],[Tomatometer]])</f>
        <v>3.0999999999999996</v>
      </c>
      <c r="M54" s="23">
        <f>ABS(Table221[[#This Row],[Me]]-Table221[[#This Row],[Audience]])</f>
        <v>2.9000000000000004</v>
      </c>
      <c r="N54" s="24">
        <f>MAX(Table221[[#This Row],[Me]:[Audience]])-MIN(Table221[[#This Row],[Me]:[Audience]])</f>
        <v>3.0999999999999996</v>
      </c>
      <c r="P54" s="22"/>
      <c r="X54" s="28">
        <v>6.75</v>
      </c>
      <c r="Y54" s="6">
        <v>33</v>
      </c>
      <c r="Z54" s="2" t="s">
        <v>32</v>
      </c>
      <c r="AA54">
        <v>2023</v>
      </c>
      <c r="AD54" t="s">
        <v>157</v>
      </c>
      <c r="AF54" s="16" t="s">
        <v>151</v>
      </c>
      <c r="AP54">
        <v>2014</v>
      </c>
    </row>
    <row r="55" spans="1:42" ht="15.5" x14ac:dyDescent="0.35">
      <c r="A55" s="28">
        <v>48</v>
      </c>
      <c r="B55" s="28" t="s">
        <v>49</v>
      </c>
      <c r="C55" s="28">
        <v>6.75</v>
      </c>
      <c r="D55" s="23">
        <v>4.4000000000000004</v>
      </c>
      <c r="E55" s="23">
        <v>6</v>
      </c>
      <c r="F55" s="7"/>
      <c r="G55" s="28">
        <v>49</v>
      </c>
      <c r="H55" s="28" t="s">
        <v>50</v>
      </c>
      <c r="I55" s="28">
        <v>6</v>
      </c>
      <c r="J55" s="23">
        <v>3.2</v>
      </c>
      <c r="K55" s="23">
        <v>6.3</v>
      </c>
      <c r="L55" s="24">
        <f>ABS(Table221[[#This Row],[Me]]-Table221[[#This Row],[Tomatometer]])</f>
        <v>2.8</v>
      </c>
      <c r="M55" s="23">
        <f>ABS(Table221[[#This Row],[Me]]-Table221[[#This Row],[Audience]])</f>
        <v>0.29999999999999982</v>
      </c>
      <c r="N55" s="24">
        <f>MAX(Table221[[#This Row],[Me]:[Audience]])-MIN(Table221[[#This Row],[Me]:[Audience]])</f>
        <v>3.0999999999999996</v>
      </c>
      <c r="P55" s="22"/>
      <c r="X55" s="28">
        <v>6.75</v>
      </c>
      <c r="Y55" s="1">
        <v>48</v>
      </c>
      <c r="Z55" s="2" t="s">
        <v>49</v>
      </c>
      <c r="AA55">
        <v>2014</v>
      </c>
      <c r="AD55" t="s">
        <v>148</v>
      </c>
      <c r="AF55" s="16" t="s">
        <v>132</v>
      </c>
      <c r="AP55">
        <v>2019</v>
      </c>
    </row>
    <row r="56" spans="1:42" ht="15.5" x14ac:dyDescent="0.35">
      <c r="A56" s="28">
        <v>56</v>
      </c>
      <c r="B56" s="28" t="s">
        <v>64</v>
      </c>
      <c r="C56" s="28">
        <v>6.75</v>
      </c>
      <c r="D56" s="23">
        <v>6.6</v>
      </c>
      <c r="E56" s="23">
        <v>9</v>
      </c>
      <c r="F56" s="7"/>
      <c r="G56" s="28">
        <v>64</v>
      </c>
      <c r="H56" s="16" t="s">
        <v>69</v>
      </c>
      <c r="I56" s="28">
        <v>5.5</v>
      </c>
      <c r="J56" s="23">
        <v>2.8</v>
      </c>
      <c r="K56" s="23">
        <v>5.8</v>
      </c>
      <c r="L56" s="24">
        <f>ABS(Table221[[#This Row],[Me]]-Table221[[#This Row],[Tomatometer]])</f>
        <v>2.7</v>
      </c>
      <c r="M56" s="23">
        <f>ABS(Table221[[#This Row],[Me]]-Table221[[#This Row],[Audience]])</f>
        <v>0.29999999999999982</v>
      </c>
      <c r="N56" s="24">
        <f>MAX(Table221[[#This Row],[Me]:[Audience]])-MIN(Table221[[#This Row],[Me]:[Audience]])</f>
        <v>3</v>
      </c>
      <c r="P56" s="22"/>
      <c r="X56" s="28">
        <v>6.75</v>
      </c>
      <c r="Y56" s="1">
        <v>24</v>
      </c>
      <c r="Z56" s="2" t="s">
        <v>25</v>
      </c>
      <c r="AA56">
        <v>2012</v>
      </c>
      <c r="AD56" t="s">
        <v>148</v>
      </c>
      <c r="AF56" s="16" t="s">
        <v>117</v>
      </c>
      <c r="AP56">
        <v>1988</v>
      </c>
    </row>
    <row r="57" spans="1:42" ht="15.5" x14ac:dyDescent="0.35">
      <c r="A57" s="28">
        <v>59</v>
      </c>
      <c r="B57" s="28" t="s">
        <v>65</v>
      </c>
      <c r="C57" s="28">
        <v>6.75</v>
      </c>
      <c r="D57" s="23">
        <v>8.1</v>
      </c>
      <c r="E57" s="23">
        <v>8.6</v>
      </c>
      <c r="F57" s="7"/>
      <c r="G57" s="28">
        <v>28</v>
      </c>
      <c r="H57" s="28" t="s">
        <v>28</v>
      </c>
      <c r="I57" s="28">
        <v>5.5</v>
      </c>
      <c r="J57" s="23">
        <v>9.5</v>
      </c>
      <c r="K57" s="23">
        <v>9.4</v>
      </c>
      <c r="L57" s="24">
        <f>ABS(Table221[[#This Row],[Me]]-Table221[[#This Row],[Tomatometer]])</f>
        <v>4</v>
      </c>
      <c r="M57" s="23">
        <f>ABS(Table221[[#This Row],[Me]]-Table221[[#This Row],[Audience]])</f>
        <v>3.9000000000000004</v>
      </c>
      <c r="N57" s="24">
        <f>MAX(Table221[[#This Row],[Me]:[Audience]])-MIN(Table221[[#This Row],[Me]:[Audience]])</f>
        <v>4</v>
      </c>
      <c r="P57" s="22"/>
      <c r="X57" s="28">
        <v>6.5</v>
      </c>
      <c r="Y57" s="6">
        <v>41</v>
      </c>
      <c r="Z57" s="2" t="s">
        <v>43</v>
      </c>
      <c r="AA57">
        <v>2021</v>
      </c>
      <c r="AD57" t="s">
        <v>148</v>
      </c>
      <c r="AF57" s="16" t="s">
        <v>128</v>
      </c>
      <c r="AP57" t="s">
        <v>77</v>
      </c>
    </row>
    <row r="58" spans="1:42" ht="15.5" x14ac:dyDescent="0.35">
      <c r="A58" s="22">
        <v>41</v>
      </c>
      <c r="B58" s="28" t="s">
        <v>43</v>
      </c>
      <c r="C58" s="28">
        <v>6.5</v>
      </c>
      <c r="D58" s="23">
        <v>5</v>
      </c>
      <c r="E58" s="23">
        <v>5.3</v>
      </c>
      <c r="F58" s="7"/>
      <c r="G58" s="28">
        <v>61</v>
      </c>
      <c r="H58" s="28" t="s">
        <v>73</v>
      </c>
      <c r="I58" s="28">
        <v>5.25</v>
      </c>
      <c r="J58" s="23">
        <v>4.3</v>
      </c>
      <c r="K58" s="23">
        <v>5</v>
      </c>
      <c r="L58" s="24">
        <f>ABS(Table221[[#This Row],[Me]]-Table221[[#This Row],[Tomatometer]])</f>
        <v>0.95000000000000018</v>
      </c>
      <c r="M58" s="23">
        <f>ABS(Table221[[#This Row],[Me]]-Table221[[#This Row],[Audience]])</f>
        <v>0.25</v>
      </c>
      <c r="N58" s="24">
        <f>MAX(Table221[[#This Row],[Me]:[Audience]])-MIN(Table221[[#This Row],[Me]:[Audience]])</f>
        <v>0.95000000000000018</v>
      </c>
      <c r="P58" s="22"/>
      <c r="X58" s="28">
        <v>6</v>
      </c>
      <c r="Y58" s="6">
        <v>32</v>
      </c>
      <c r="Z58" s="2" t="s">
        <v>33</v>
      </c>
      <c r="AA58">
        <v>1978</v>
      </c>
      <c r="AD58" t="s">
        <v>148</v>
      </c>
      <c r="AF58" s="16" t="s">
        <v>123</v>
      </c>
      <c r="AP58" t="s">
        <v>78</v>
      </c>
    </row>
    <row r="59" spans="1:42" ht="15.5" x14ac:dyDescent="0.35">
      <c r="A59" s="22">
        <v>31</v>
      </c>
      <c r="B59" s="16" t="s">
        <v>34</v>
      </c>
      <c r="C59" s="28">
        <v>6</v>
      </c>
      <c r="D59" s="23">
        <v>9.5</v>
      </c>
      <c r="E59" s="23">
        <v>9.4</v>
      </c>
      <c r="F59" s="7"/>
      <c r="G59" s="28">
        <v>13</v>
      </c>
      <c r="H59" s="28" t="s">
        <v>14</v>
      </c>
      <c r="I59" s="28">
        <v>5</v>
      </c>
      <c r="J59" s="23">
        <v>6.9</v>
      </c>
      <c r="K59" s="23">
        <v>7.5</v>
      </c>
      <c r="L59" s="24">
        <f>ABS(Table221[[#This Row],[Me]]-Table221[[#This Row],[Tomatometer]])</f>
        <v>1.9000000000000004</v>
      </c>
      <c r="M59" s="23">
        <f>ABS(Table221[[#This Row],[Me]]-Table221[[#This Row],[Audience]])</f>
        <v>2.5</v>
      </c>
      <c r="N59" s="24">
        <f>MAX(Table221[[#This Row],[Me]:[Audience]])-MIN(Table221[[#This Row],[Me]:[Audience]])</f>
        <v>2.5</v>
      </c>
      <c r="P59" s="22"/>
      <c r="X59" s="28">
        <v>6</v>
      </c>
      <c r="Y59" s="1">
        <v>49</v>
      </c>
      <c r="Z59" s="2" t="s">
        <v>50</v>
      </c>
      <c r="AA59">
        <v>2012</v>
      </c>
      <c r="AD59" t="s">
        <v>148</v>
      </c>
      <c r="AF59" s="16" t="s">
        <v>133</v>
      </c>
      <c r="AP59">
        <v>1998</v>
      </c>
    </row>
    <row r="60" spans="1:42" ht="15.5" x14ac:dyDescent="0.35">
      <c r="A60" s="22">
        <v>32</v>
      </c>
      <c r="B60" s="28" t="s">
        <v>33</v>
      </c>
      <c r="C60" s="28">
        <v>6</v>
      </c>
      <c r="D60" s="23">
        <v>9.1</v>
      </c>
      <c r="E60" s="23">
        <v>8.9</v>
      </c>
      <c r="F60" s="7"/>
      <c r="G60" s="22">
        <v>30</v>
      </c>
      <c r="H60" s="16" t="s">
        <v>35</v>
      </c>
      <c r="I60" s="28">
        <v>4.75</v>
      </c>
      <c r="J60" s="23">
        <v>4.7</v>
      </c>
      <c r="K60" s="23">
        <v>5.7</v>
      </c>
      <c r="L60" s="24">
        <f>ABS(Table221[[#This Row],[Me]]-Table221[[#This Row],[Tomatometer]])</f>
        <v>4.9999999999999822E-2</v>
      </c>
      <c r="M60" s="23">
        <f>ABS(Table221[[#This Row],[Me]]-Table221[[#This Row],[Audience]])</f>
        <v>0.95000000000000018</v>
      </c>
      <c r="N60" s="24">
        <f>MAX(Table221[[#This Row],[Me]:[Audience]])-MIN(Table221[[#This Row],[Me]:[Audience]])</f>
        <v>1</v>
      </c>
      <c r="P60" s="22"/>
      <c r="X60" s="28">
        <v>5.5</v>
      </c>
      <c r="Y60" s="1">
        <v>28</v>
      </c>
      <c r="Z60" s="2" t="s">
        <v>28</v>
      </c>
      <c r="AA60">
        <v>2018</v>
      </c>
      <c r="AD60" t="s">
        <v>148</v>
      </c>
      <c r="AF60" s="16" t="s">
        <v>145</v>
      </c>
      <c r="AP60">
        <v>2008</v>
      </c>
    </row>
    <row r="61" spans="1:42" ht="15.5" x14ac:dyDescent="0.35">
      <c r="A61" s="28">
        <v>49</v>
      </c>
      <c r="B61" s="28" t="s">
        <v>50</v>
      </c>
      <c r="C61" s="28">
        <v>6</v>
      </c>
      <c r="D61" s="23">
        <v>3.2</v>
      </c>
      <c r="E61" s="23">
        <v>6.3</v>
      </c>
      <c r="F61" s="7"/>
      <c r="G61" s="28">
        <v>37</v>
      </c>
      <c r="H61" s="28" t="s">
        <v>39</v>
      </c>
      <c r="I61" s="28">
        <v>4.75</v>
      </c>
      <c r="J61" s="23">
        <v>8</v>
      </c>
      <c r="K61" s="23">
        <v>8.1</v>
      </c>
      <c r="L61" s="24">
        <f>ABS(Table221[[#This Row],[Me]]-Table221[[#This Row],[Tomatometer]])</f>
        <v>3.25</v>
      </c>
      <c r="M61" s="23">
        <f>ABS(Table221[[#This Row],[Me]]-Table221[[#This Row],[Audience]])</f>
        <v>3.3499999999999996</v>
      </c>
      <c r="N61" s="24">
        <f>MAX(Table221[[#This Row],[Me]:[Audience]])-MIN(Table221[[#This Row],[Me]:[Audience]])</f>
        <v>3.3499999999999996</v>
      </c>
      <c r="P61" s="22"/>
      <c r="X61" s="28">
        <v>5.5</v>
      </c>
      <c r="Y61" s="1">
        <v>64</v>
      </c>
      <c r="Z61" s="7" t="s">
        <v>69</v>
      </c>
      <c r="AA61">
        <v>2015</v>
      </c>
      <c r="AD61" t="s">
        <v>148</v>
      </c>
      <c r="AF61" s="16" t="s">
        <v>140</v>
      </c>
      <c r="AP61">
        <v>2006</v>
      </c>
    </row>
    <row r="62" spans="1:42" ht="15.5" x14ac:dyDescent="0.35">
      <c r="A62" s="28">
        <v>28</v>
      </c>
      <c r="B62" s="28" t="s">
        <v>28</v>
      </c>
      <c r="C62" s="28">
        <v>5.5</v>
      </c>
      <c r="D62" s="23">
        <v>9.5</v>
      </c>
      <c r="E62" s="23">
        <v>9.4</v>
      </c>
      <c r="F62" s="7"/>
      <c r="G62" s="28">
        <v>54</v>
      </c>
      <c r="H62" s="28" t="s">
        <v>56</v>
      </c>
      <c r="I62" s="28">
        <v>4.5</v>
      </c>
      <c r="J62" s="23">
        <v>8.3000000000000007</v>
      </c>
      <c r="K62" s="23">
        <v>6.3</v>
      </c>
      <c r="L62" s="24">
        <f>ABS(Table221[[#This Row],[Me]]-Table221[[#This Row],[Tomatometer]])</f>
        <v>3.8000000000000007</v>
      </c>
      <c r="M62" s="23">
        <f>ABS(Table221[[#This Row],[Me]]-Table221[[#This Row],[Audience]])</f>
        <v>1.7999999999999998</v>
      </c>
      <c r="N62" s="24">
        <f>MAX(Table221[[#This Row],[Me]:[Audience]])-MIN(Table221[[#This Row],[Me]:[Audience]])</f>
        <v>3.8000000000000007</v>
      </c>
      <c r="P62" s="22"/>
      <c r="X62" s="28">
        <v>5.25</v>
      </c>
      <c r="Y62" s="1">
        <v>61</v>
      </c>
      <c r="Z62" s="1" t="s">
        <v>73</v>
      </c>
      <c r="AA62">
        <v>2008</v>
      </c>
      <c r="AD62" t="s">
        <v>148</v>
      </c>
      <c r="AF62" s="16" t="s">
        <v>138</v>
      </c>
      <c r="AP62">
        <v>2014</v>
      </c>
    </row>
    <row r="63" spans="1:42" ht="15.5" x14ac:dyDescent="0.35">
      <c r="A63" s="28">
        <v>64</v>
      </c>
      <c r="B63" s="16" t="s">
        <v>69</v>
      </c>
      <c r="C63" s="28">
        <v>5.5</v>
      </c>
      <c r="D63" s="23">
        <v>2.8</v>
      </c>
      <c r="E63" s="23">
        <v>5.8</v>
      </c>
      <c r="F63" s="7"/>
      <c r="G63" s="28">
        <v>23</v>
      </c>
      <c r="H63" s="28" t="s">
        <v>24</v>
      </c>
      <c r="I63" s="28">
        <v>4</v>
      </c>
      <c r="J63" s="23">
        <v>7.5</v>
      </c>
      <c r="K63" s="23">
        <v>7.5</v>
      </c>
      <c r="L63" s="24">
        <f>ABS(Table221[[#This Row],[Me]]-Table221[[#This Row],[Tomatometer]])</f>
        <v>3.5</v>
      </c>
      <c r="M63" s="23">
        <f>ABS(Table221[[#This Row],[Me]]-Table221[[#This Row],[Audience]])</f>
        <v>3.5</v>
      </c>
      <c r="N63" s="24">
        <f>MAX(Table221[[#This Row],[Me]:[Audience]])-MIN(Table221[[#This Row],[Me]:[Audience]])</f>
        <v>3.5</v>
      </c>
      <c r="P63" s="22"/>
      <c r="X63" s="28">
        <v>5</v>
      </c>
      <c r="Y63" s="1">
        <v>13</v>
      </c>
      <c r="Z63" s="2" t="s">
        <v>14</v>
      </c>
      <c r="AA63">
        <v>1997</v>
      </c>
      <c r="AD63" t="s">
        <v>148</v>
      </c>
      <c r="AF63" s="16" t="s">
        <v>107</v>
      </c>
      <c r="AP63">
        <v>2015</v>
      </c>
    </row>
    <row r="64" spans="1:42" ht="15.5" x14ac:dyDescent="0.35">
      <c r="A64" s="28">
        <v>61</v>
      </c>
      <c r="B64" s="28" t="s">
        <v>73</v>
      </c>
      <c r="C64" s="28">
        <v>5.25</v>
      </c>
      <c r="D64" s="23">
        <v>4.3</v>
      </c>
      <c r="E64" s="23">
        <v>5</v>
      </c>
      <c r="F64" s="7"/>
      <c r="G64" s="28">
        <v>15</v>
      </c>
      <c r="H64" s="28" t="s">
        <v>16</v>
      </c>
      <c r="I64" s="28">
        <v>4</v>
      </c>
      <c r="J64" s="23">
        <v>8</v>
      </c>
      <c r="K64" s="23">
        <v>7.3</v>
      </c>
      <c r="L64" s="24">
        <f>ABS(Table221[[#This Row],[Me]]-Table221[[#This Row],[Tomatometer]])</f>
        <v>4</v>
      </c>
      <c r="M64" s="23">
        <f>ABS(Table221[[#This Row],[Me]]-Table221[[#This Row],[Audience]])</f>
        <v>3.3</v>
      </c>
      <c r="N64" s="24">
        <f>MAX(Table221[[#This Row],[Me]:[Audience]])-MIN(Table221[[#This Row],[Me]:[Audience]])</f>
        <v>4</v>
      </c>
      <c r="P64" s="22"/>
      <c r="X64" s="28">
        <v>4.75</v>
      </c>
      <c r="Y64" s="1">
        <v>37</v>
      </c>
      <c r="Z64" s="2" t="s">
        <v>39</v>
      </c>
      <c r="AA64">
        <v>2017</v>
      </c>
      <c r="AD64" t="s">
        <v>148</v>
      </c>
      <c r="AF64" s="16" t="s">
        <v>153</v>
      </c>
      <c r="AI64" s="16" t="s">
        <v>188</v>
      </c>
      <c r="AJ64" s="40">
        <f>AVERAGE(AA6:AA17)</f>
        <v>2006.9166666666667</v>
      </c>
      <c r="AP64">
        <v>2013</v>
      </c>
    </row>
    <row r="65" spans="1:42" ht="15.5" x14ac:dyDescent="0.35">
      <c r="A65" s="28">
        <v>13</v>
      </c>
      <c r="B65" s="28" t="s">
        <v>14</v>
      </c>
      <c r="C65" s="28">
        <v>5</v>
      </c>
      <c r="D65" s="23">
        <v>6.9</v>
      </c>
      <c r="E65" s="23">
        <v>7.5</v>
      </c>
      <c r="F65" s="7"/>
      <c r="G65" s="28">
        <v>4</v>
      </c>
      <c r="H65" s="28" t="s">
        <v>5</v>
      </c>
      <c r="I65" s="28">
        <v>3.5</v>
      </c>
      <c r="J65" s="23">
        <v>9.1</v>
      </c>
      <c r="K65" s="23">
        <v>8.1</v>
      </c>
      <c r="L65" s="24">
        <f>ABS(Table221[[#This Row],[Me]]-Table221[[#This Row],[Tomatometer]])</f>
        <v>5.6</v>
      </c>
      <c r="M65" s="23">
        <f>ABS(Table221[[#This Row],[Me]]-Table221[[#This Row],[Audience]])</f>
        <v>4.5999999999999996</v>
      </c>
      <c r="N65" s="24">
        <f>MAX(Table221[[#This Row],[Me]:[Audience]])-MIN(Table221[[#This Row],[Me]:[Audience]])</f>
        <v>5.6</v>
      </c>
      <c r="P65" s="22"/>
      <c r="X65" s="28">
        <v>4.75</v>
      </c>
      <c r="Y65" s="6">
        <v>30</v>
      </c>
      <c r="Z65" s="2" t="s">
        <v>35</v>
      </c>
      <c r="AA65">
        <v>2019</v>
      </c>
      <c r="AD65" t="s">
        <v>148</v>
      </c>
      <c r="AF65" s="16" t="s">
        <v>122</v>
      </c>
      <c r="AI65" s="16" t="s">
        <v>165</v>
      </c>
      <c r="AJ65" s="40">
        <f>AVERAGE(AA6:AA70)</f>
        <v>2008.1846153846154</v>
      </c>
      <c r="AP65">
        <v>1965</v>
      </c>
    </row>
    <row r="66" spans="1:42" ht="15.5" x14ac:dyDescent="0.35">
      <c r="A66" s="22">
        <v>30</v>
      </c>
      <c r="B66" s="16" t="s">
        <v>35</v>
      </c>
      <c r="C66" s="28">
        <v>4.75</v>
      </c>
      <c r="D66" s="23">
        <v>4.7</v>
      </c>
      <c r="E66" s="23">
        <v>5.7</v>
      </c>
      <c r="F66" s="7"/>
      <c r="G66" s="28">
        <v>43</v>
      </c>
      <c r="H66" s="28" t="s">
        <v>45</v>
      </c>
      <c r="I66" s="28">
        <v>3.5</v>
      </c>
      <c r="J66" s="23">
        <v>3.5</v>
      </c>
      <c r="K66" s="23">
        <v>9.6</v>
      </c>
      <c r="L66" s="24">
        <f>ABS(Table221[[#This Row],[Me]]-Table221[[#This Row],[Tomatometer]])</f>
        <v>0</v>
      </c>
      <c r="M66" s="23">
        <f>ABS(Table221[[#This Row],[Me]]-Table221[[#This Row],[Audience]])</f>
        <v>6.1</v>
      </c>
      <c r="N66" s="24">
        <f>MAX(Table221[[#This Row],[Me]:[Audience]])-MIN(Table221[[#This Row],[Me]:[Audience]])</f>
        <v>6.1</v>
      </c>
      <c r="O66" s="23"/>
      <c r="P66" s="22"/>
      <c r="X66" s="28">
        <v>4.5</v>
      </c>
      <c r="Y66" s="1">
        <v>54</v>
      </c>
      <c r="Z66" s="2" t="s">
        <v>56</v>
      </c>
      <c r="AA66">
        <v>2019</v>
      </c>
      <c r="AD66" t="s">
        <v>148</v>
      </c>
      <c r="AF66" s="16" t="s">
        <v>135</v>
      </c>
      <c r="AI66" s="16" t="s">
        <v>189</v>
      </c>
      <c r="AJ66" s="40">
        <f>AVERAGE(AA60:AA70)</f>
        <v>2012.7272727272727</v>
      </c>
      <c r="AP66">
        <v>2010</v>
      </c>
    </row>
    <row r="67" spans="1:42" ht="15.5" x14ac:dyDescent="0.35">
      <c r="A67" s="28">
        <v>37</v>
      </c>
      <c r="B67" s="28" t="s">
        <v>39</v>
      </c>
      <c r="C67" s="28">
        <v>4.75</v>
      </c>
      <c r="D67" s="23">
        <v>8</v>
      </c>
      <c r="E67" s="23">
        <v>8.1</v>
      </c>
      <c r="F67" s="7"/>
      <c r="G67" s="22"/>
      <c r="H67" s="16"/>
      <c r="I67" s="23"/>
      <c r="J67" s="23"/>
      <c r="K67" s="23"/>
      <c r="L67" s="23"/>
      <c r="N67">
        <f>MAX(Table221[range])</f>
        <v>8.0500000000000007</v>
      </c>
      <c r="O67" s="23"/>
      <c r="P67" s="22"/>
      <c r="X67" s="28">
        <v>4</v>
      </c>
      <c r="Y67" s="1">
        <v>15</v>
      </c>
      <c r="Z67" s="2" t="s">
        <v>16</v>
      </c>
      <c r="AA67">
        <v>2016</v>
      </c>
      <c r="AD67" t="s">
        <v>149</v>
      </c>
      <c r="AF67" s="16" t="s">
        <v>109</v>
      </c>
      <c r="AP67" t="s">
        <v>78</v>
      </c>
    </row>
    <row r="68" spans="1:42" ht="15.5" x14ac:dyDescent="0.35">
      <c r="A68" s="28">
        <v>54</v>
      </c>
      <c r="B68" s="28" t="s">
        <v>56</v>
      </c>
      <c r="C68" s="28">
        <v>4.5</v>
      </c>
      <c r="D68" s="23">
        <v>8.3000000000000007</v>
      </c>
      <c r="E68" s="23">
        <v>6.3</v>
      </c>
      <c r="F68" s="7"/>
      <c r="G68" s="22"/>
      <c r="H68" s="16"/>
      <c r="I68" s="23"/>
      <c r="J68" s="23"/>
      <c r="K68" s="23"/>
      <c r="L68" s="23"/>
      <c r="N68">
        <f>MIN(Table221[range])</f>
        <v>9.9999999999999645E-2</v>
      </c>
      <c r="O68" s="23"/>
      <c r="P68" s="22"/>
      <c r="X68" s="28">
        <v>4</v>
      </c>
      <c r="Y68" s="1">
        <v>23</v>
      </c>
      <c r="Z68" s="2" t="s">
        <v>24</v>
      </c>
      <c r="AA68">
        <v>1993</v>
      </c>
      <c r="AD68" t="s">
        <v>149</v>
      </c>
      <c r="AF68" s="16" t="s">
        <v>116</v>
      </c>
      <c r="AP68">
        <v>2003</v>
      </c>
    </row>
    <row r="69" spans="1:42" ht="15.5" x14ac:dyDescent="0.35">
      <c r="A69" s="28">
        <v>15</v>
      </c>
      <c r="B69" s="28" t="s">
        <v>16</v>
      </c>
      <c r="C69" s="28">
        <v>4</v>
      </c>
      <c r="D69" s="23">
        <v>8</v>
      </c>
      <c r="E69" s="23">
        <v>7.3</v>
      </c>
      <c r="F69" s="18"/>
      <c r="G69" s="22"/>
      <c r="H69" s="16"/>
      <c r="I69" s="23"/>
      <c r="J69" s="23"/>
      <c r="K69" s="23"/>
      <c r="L69" s="23"/>
      <c r="O69" s="23"/>
      <c r="P69" s="22"/>
      <c r="X69" s="28">
        <v>3.5</v>
      </c>
      <c r="Y69" s="1">
        <v>4</v>
      </c>
      <c r="Z69" s="2" t="s">
        <v>5</v>
      </c>
      <c r="AA69">
        <v>2016</v>
      </c>
      <c r="AD69" t="s">
        <v>148</v>
      </c>
      <c r="AF69" s="16" t="s">
        <v>100</v>
      </c>
    </row>
    <row r="70" spans="1:42" ht="15.5" x14ac:dyDescent="0.35">
      <c r="A70" s="28">
        <v>23</v>
      </c>
      <c r="B70" s="28" t="s">
        <v>24</v>
      </c>
      <c r="C70" s="28">
        <v>4</v>
      </c>
      <c r="D70" s="23">
        <v>7.5</v>
      </c>
      <c r="E70" s="23">
        <v>7.5</v>
      </c>
      <c r="F70" s="18"/>
      <c r="G70" s="22"/>
      <c r="H70" s="16"/>
      <c r="I70" s="23"/>
      <c r="J70" s="23"/>
      <c r="K70" s="23"/>
      <c r="L70" s="23"/>
      <c r="O70" s="23"/>
      <c r="P70" s="22"/>
      <c r="X70" s="39">
        <v>3.5</v>
      </c>
      <c r="Y70" s="1">
        <v>43</v>
      </c>
      <c r="Z70" s="2" t="s">
        <v>45</v>
      </c>
      <c r="AA70">
        <v>2022</v>
      </c>
      <c r="AD70" t="s">
        <v>149</v>
      </c>
      <c r="AF70" s="16" t="s">
        <v>155</v>
      </c>
    </row>
    <row r="71" spans="1:42" x14ac:dyDescent="0.35">
      <c r="A71" s="28">
        <v>4</v>
      </c>
      <c r="B71" s="28" t="s">
        <v>5</v>
      </c>
      <c r="C71" s="28">
        <v>3.5</v>
      </c>
      <c r="D71" s="23">
        <v>9.1</v>
      </c>
      <c r="E71" s="23">
        <v>8.1</v>
      </c>
      <c r="G71" s="22"/>
      <c r="H71" s="16"/>
      <c r="I71" s="23"/>
      <c r="J71" s="23"/>
      <c r="K71" s="23"/>
      <c r="L71" s="23"/>
      <c r="O71" s="23"/>
      <c r="P71" s="22"/>
      <c r="X71" s="22"/>
    </row>
    <row r="72" spans="1:42" x14ac:dyDescent="0.35">
      <c r="A72" s="28">
        <v>43</v>
      </c>
      <c r="B72" s="28" t="s">
        <v>45</v>
      </c>
      <c r="C72" s="28">
        <v>3.5</v>
      </c>
      <c r="D72" s="23">
        <v>3.5</v>
      </c>
      <c r="E72" s="23">
        <v>9.6</v>
      </c>
      <c r="G72" s="22"/>
      <c r="H72" s="16"/>
      <c r="I72" s="23"/>
      <c r="J72" s="23"/>
      <c r="K72" s="23"/>
      <c r="L72" s="23"/>
      <c r="O72" s="23"/>
      <c r="P72" s="22"/>
      <c r="X72" s="22"/>
      <c r="AD72" t="s">
        <v>72</v>
      </c>
      <c r="AF72" t="str" cm="1">
        <f t="array" ref="AF72">INDEX(Table22[Column7], MODE(MATCH(Table22[Column7],Table22[Column7],0)))</f>
        <v>Francis Lawrence</v>
      </c>
    </row>
    <row r="73" spans="1:42" x14ac:dyDescent="0.35">
      <c r="A73" s="22"/>
      <c r="B73" s="16"/>
      <c r="C73" s="23"/>
      <c r="D73" s="23"/>
      <c r="E73" s="23"/>
      <c r="G73" s="22"/>
      <c r="H73" s="16"/>
      <c r="I73" s="23"/>
      <c r="J73" s="23"/>
      <c r="K73" s="23"/>
      <c r="L73" s="23"/>
      <c r="O73" s="23"/>
      <c r="P73" s="22"/>
      <c r="X73" s="22"/>
      <c r="AF73">
        <f>COUNTIF(Table22[Column7], AF72)</f>
        <v>4</v>
      </c>
    </row>
    <row r="74" spans="1:42" x14ac:dyDescent="0.35">
      <c r="A74" s="22"/>
      <c r="B74" s="16"/>
      <c r="C74" s="23"/>
      <c r="D74" s="23"/>
      <c r="E74" s="23"/>
      <c r="G74" s="22"/>
      <c r="H74" s="16"/>
      <c r="I74" s="23"/>
      <c r="J74" s="23"/>
      <c r="K74" s="23"/>
      <c r="L74" s="23"/>
      <c r="O74" s="23"/>
      <c r="P74" s="22"/>
      <c r="X74" s="22"/>
      <c r="Z74">
        <f>COUNT(AA6:AA70)</f>
        <v>65</v>
      </c>
    </row>
    <row r="75" spans="1:42" x14ac:dyDescent="0.35">
      <c r="A75" s="22"/>
      <c r="B75" s="16"/>
      <c r="C75" s="23"/>
      <c r="D75" s="23"/>
      <c r="E75" s="23"/>
      <c r="G75" s="22"/>
      <c r="H75" s="16"/>
      <c r="I75" s="23"/>
      <c r="J75" s="23"/>
      <c r="K75" s="23"/>
      <c r="L75" s="23"/>
      <c r="O75" s="23"/>
      <c r="P75" s="22"/>
      <c r="X75" s="22"/>
      <c r="AD75">
        <f>COUNTIF(AD6:AD70, "man")</f>
        <v>51</v>
      </c>
      <c r="AE75" t="s">
        <v>160</v>
      </c>
      <c r="AF75" t="s">
        <v>159</v>
      </c>
    </row>
    <row r="76" spans="1:42" x14ac:dyDescent="0.35">
      <c r="A76" s="22"/>
      <c r="B76" s="16"/>
      <c r="C76" s="23"/>
      <c r="D76" s="23"/>
      <c r="E76" s="23"/>
      <c r="G76" s="22"/>
      <c r="H76" s="16" t="s">
        <v>82</v>
      </c>
      <c r="I76" s="27">
        <f>COUNT(G2:G66)</f>
        <v>65</v>
      </c>
      <c r="J76" s="23"/>
      <c r="K76" s="23"/>
      <c r="L76" s="23"/>
      <c r="O76" s="23"/>
      <c r="P76" s="22"/>
      <c r="Q76" s="16" t="s">
        <v>83</v>
      </c>
      <c r="R76" s="23">
        <f>COUNT(P2:P39)</f>
        <v>38</v>
      </c>
      <c r="X76" s="22"/>
      <c r="AD76">
        <f>COUNTIF(AD6:AD70, "woman")</f>
        <v>11</v>
      </c>
      <c r="AE76">
        <f>1-AF76</f>
        <v>0.78431372549019607</v>
      </c>
      <c r="AF76">
        <f>AD76/AD75</f>
        <v>0.21568627450980393</v>
      </c>
    </row>
    <row r="77" spans="1:42" x14ac:dyDescent="0.35">
      <c r="A77" s="22"/>
      <c r="B77" s="16" t="s">
        <v>82</v>
      </c>
      <c r="C77" s="27">
        <f>COUNT(A2:A72)</f>
        <v>71</v>
      </c>
      <c r="D77" s="23"/>
      <c r="E77" s="23"/>
      <c r="G77" s="22"/>
      <c r="H77" s="16" t="s">
        <v>90</v>
      </c>
      <c r="I77" s="27">
        <f>AVERAGE(I2:I66)</f>
        <v>7.365384615384615</v>
      </c>
      <c r="J77" s="23"/>
      <c r="K77" s="23"/>
      <c r="L77" s="23"/>
      <c r="O77" s="23"/>
      <c r="P77" s="22"/>
      <c r="Q77" s="16" t="s">
        <v>91</v>
      </c>
      <c r="R77" s="23">
        <f>AVERAGE(Table15[New Movies])</f>
        <v>7.0131578947368425</v>
      </c>
      <c r="X77" s="22"/>
      <c r="AD77">
        <f>COUNTIF(AD6:AD70, "man and woman")</f>
        <v>3</v>
      </c>
    </row>
    <row r="78" spans="1:42" x14ac:dyDescent="0.35">
      <c r="A78" s="22"/>
      <c r="B78" s="16" t="s">
        <v>90</v>
      </c>
      <c r="C78" s="27">
        <f>AVERAGE(C2:C72)</f>
        <v>7.443661971830986</v>
      </c>
      <c r="D78" s="23"/>
      <c r="E78" s="23"/>
      <c r="G78" s="22"/>
      <c r="H78" s="16" t="s">
        <v>92</v>
      </c>
      <c r="I78" s="27">
        <f>MAX(I2:I66)-MIN(I2:I66)</f>
        <v>6.5</v>
      </c>
      <c r="J78" s="23"/>
      <c r="K78" s="23"/>
      <c r="L78" s="23"/>
      <c r="O78" s="23"/>
      <c r="P78" s="22"/>
      <c r="Q78" s="19" t="s">
        <v>92</v>
      </c>
      <c r="R78" s="26">
        <f>MAX(R2:R64)-MIN(R2:R64)</f>
        <v>5.75</v>
      </c>
      <c r="X78" s="22"/>
      <c r="AD78">
        <f>SUM(AD75:AD77)</f>
        <v>65</v>
      </c>
      <c r="AE78" t="s">
        <v>160</v>
      </c>
      <c r="AF78" t="s">
        <v>159</v>
      </c>
    </row>
    <row r="79" spans="1:42" x14ac:dyDescent="0.35">
      <c r="A79" s="22"/>
      <c r="B79" s="16" t="s">
        <v>92</v>
      </c>
      <c r="C79" s="27">
        <f>MAX(C2:C72)-MIN(C2:C72)</f>
        <v>6.5</v>
      </c>
      <c r="D79" s="23"/>
      <c r="E79" s="23"/>
      <c r="G79" s="22"/>
      <c r="H79" s="16"/>
      <c r="I79" s="23"/>
      <c r="K79" s="23"/>
      <c r="L79" s="23"/>
      <c r="O79" s="23"/>
      <c r="P79" s="22"/>
      <c r="X79" s="22"/>
      <c r="AE79">
        <f>1-AF79</f>
        <v>0.85399999999999998</v>
      </c>
      <c r="AF79">
        <v>0.14599999999999999</v>
      </c>
    </row>
    <row r="80" spans="1:42" x14ac:dyDescent="0.35">
      <c r="A80" s="22"/>
      <c r="B80" s="16"/>
      <c r="C80" s="23"/>
      <c r="D80" s="23"/>
      <c r="E80" s="23"/>
      <c r="G80" s="22"/>
      <c r="H80" s="16"/>
      <c r="I80" s="23"/>
      <c r="K80" s="23"/>
      <c r="R80" s="16"/>
      <c r="X80" s="22"/>
    </row>
    <row r="81" spans="1:24" x14ac:dyDescent="0.35">
      <c r="A81" s="22"/>
      <c r="B81" s="16"/>
      <c r="C81" s="23"/>
      <c r="D81" s="23"/>
      <c r="E81" s="23"/>
      <c r="G81" s="22"/>
      <c r="H81" s="16"/>
      <c r="I81" s="23" t="s">
        <v>93</v>
      </c>
      <c r="J81" s="23">
        <f>COUNT(L2:L14)</f>
        <v>13</v>
      </c>
      <c r="K81" s="23"/>
      <c r="L81" s="23"/>
      <c r="O81" s="23"/>
      <c r="R81" s="16"/>
      <c r="X81" s="22"/>
    </row>
    <row r="82" spans="1:24" x14ac:dyDescent="0.35">
      <c r="A82" s="22"/>
      <c r="B82" s="16"/>
      <c r="C82" s="23"/>
      <c r="D82" s="23"/>
      <c r="E82" s="23"/>
      <c r="G82" s="22"/>
      <c r="H82" s="16"/>
      <c r="I82" s="23" t="s">
        <v>63</v>
      </c>
      <c r="J82" s="23">
        <f>COUNT(M2:M16)</f>
        <v>15</v>
      </c>
      <c r="K82" s="23"/>
      <c r="L82" s="23"/>
      <c r="O82" s="23"/>
      <c r="P82" s="23" t="s">
        <v>96</v>
      </c>
      <c r="Q82" s="16">
        <f>R76/C77</f>
        <v>0.53521126760563376</v>
      </c>
      <c r="R82" s="16"/>
      <c r="X82" s="22"/>
    </row>
    <row r="83" spans="1:24" x14ac:dyDescent="0.35">
      <c r="A83" s="22"/>
      <c r="B83" s="16"/>
      <c r="C83" s="23"/>
      <c r="D83" s="23"/>
      <c r="E83" s="23"/>
      <c r="G83" s="22"/>
      <c r="H83" s="16"/>
      <c r="I83" s="23" t="s">
        <v>172</v>
      </c>
      <c r="J83" s="23">
        <f>COUNT(L2:L17)</f>
        <v>16</v>
      </c>
      <c r="K83" s="23"/>
      <c r="L83" s="23"/>
      <c r="O83" s="23"/>
      <c r="P83" s="23" t="s">
        <v>95</v>
      </c>
      <c r="Q83" s="16">
        <f>1-Q82</f>
        <v>0.46478873239436624</v>
      </c>
      <c r="R83" s="16"/>
      <c r="X83" s="22"/>
    </row>
    <row r="84" spans="1:24" x14ac:dyDescent="0.35">
      <c r="A84" s="22"/>
      <c r="B84" s="16"/>
      <c r="C84" s="23"/>
      <c r="D84" s="23"/>
      <c r="E84" s="23"/>
      <c r="G84" s="22"/>
      <c r="H84" s="16"/>
      <c r="I84" s="23" t="s">
        <v>173</v>
      </c>
      <c r="J84" s="23">
        <f>COUNT(M2:M8)</f>
        <v>7</v>
      </c>
      <c r="K84" s="23"/>
      <c r="L84" s="23"/>
      <c r="O84" s="23"/>
      <c r="P84" s="23"/>
      <c r="R84" s="16"/>
      <c r="X84" s="22"/>
    </row>
    <row r="85" spans="1:24" x14ac:dyDescent="0.35">
      <c r="A85" s="22"/>
      <c r="B85" s="16"/>
      <c r="C85" s="23"/>
      <c r="D85" s="23"/>
      <c r="E85" s="23"/>
      <c r="G85" s="22"/>
      <c r="H85" s="16"/>
      <c r="I85" s="23"/>
      <c r="K85" s="23"/>
      <c r="L85" s="23"/>
      <c r="O85" s="23"/>
      <c r="P85" s="22"/>
      <c r="X85" s="22"/>
    </row>
    <row r="86" spans="1:24" x14ac:dyDescent="0.35">
      <c r="A86" s="22"/>
      <c r="B86" s="16"/>
      <c r="C86" s="23" t="s">
        <v>181</v>
      </c>
      <c r="D86" s="38">
        <f>C77/365</f>
        <v>0.19452054794520549</v>
      </c>
      <c r="E86" s="23">
        <f>365/C77</f>
        <v>5.140845070422535</v>
      </c>
      <c r="G86" s="22"/>
      <c r="H86" s="16"/>
      <c r="I86" s="23"/>
      <c r="K86" s="23"/>
      <c r="L86" s="23"/>
      <c r="O86" s="23"/>
      <c r="P86" s="22"/>
      <c r="X86" s="22"/>
    </row>
    <row r="87" spans="1:24" x14ac:dyDescent="0.35">
      <c r="A87" s="22"/>
      <c r="B87" s="16"/>
      <c r="C87" s="23" t="s">
        <v>183</v>
      </c>
      <c r="D87" s="38">
        <f>C77/12</f>
        <v>5.916666666666667</v>
      </c>
      <c r="E87" s="23"/>
      <c r="G87" s="22"/>
      <c r="H87" s="16"/>
      <c r="I87" s="23"/>
      <c r="K87" s="23"/>
      <c r="L87" s="23"/>
      <c r="O87" s="23"/>
      <c r="P87" s="22"/>
      <c r="X87" s="22"/>
    </row>
    <row r="88" spans="1:24" x14ac:dyDescent="0.35">
      <c r="A88" s="22"/>
      <c r="B88" s="16"/>
      <c r="C88" s="23" t="s">
        <v>182</v>
      </c>
      <c r="D88" s="38">
        <f>C77/52</f>
        <v>1.3653846153846154</v>
      </c>
      <c r="E88" s="23"/>
      <c r="G88" s="22"/>
      <c r="H88" s="16"/>
      <c r="I88" s="23"/>
      <c r="K88" s="23"/>
      <c r="L88" s="23"/>
      <c r="O88" s="23"/>
      <c r="P88" s="22"/>
      <c r="X88" s="22"/>
    </row>
    <row r="89" spans="1:24" x14ac:dyDescent="0.35">
      <c r="A89" s="22"/>
      <c r="B89" s="16"/>
      <c r="C89" s="23"/>
      <c r="D89" s="23"/>
      <c r="E89" s="23"/>
      <c r="G89" s="22"/>
      <c r="H89" s="16"/>
      <c r="I89" s="23"/>
      <c r="J89" s="23"/>
      <c r="K89" s="23"/>
      <c r="L89" s="23"/>
      <c r="O89" s="23"/>
      <c r="P89" s="22"/>
      <c r="X89" s="22"/>
    </row>
    <row r="90" spans="1:24" x14ac:dyDescent="0.35">
      <c r="A90" s="22"/>
      <c r="B90" s="16"/>
      <c r="C90" s="23"/>
      <c r="D90" s="23"/>
      <c r="E90" s="23"/>
      <c r="G90" s="22"/>
      <c r="H90" s="16"/>
      <c r="I90" s="23"/>
      <c r="J90" s="23" t="s">
        <v>168</v>
      </c>
      <c r="K90" s="23"/>
      <c r="L90" s="23"/>
      <c r="O90" s="23"/>
      <c r="P90" s="22"/>
      <c r="X90" s="22"/>
    </row>
    <row r="91" spans="1:24" x14ac:dyDescent="0.35">
      <c r="A91" s="22"/>
      <c r="B91" s="16"/>
      <c r="C91" s="23"/>
      <c r="D91" s="23"/>
      <c r="E91" s="23"/>
      <c r="G91" s="22"/>
      <c r="H91" s="16"/>
      <c r="I91" s="23"/>
      <c r="J91" t="s">
        <v>169</v>
      </c>
      <c r="K91" s="23"/>
      <c r="L91" s="23"/>
      <c r="O91" s="23"/>
      <c r="P91" s="22"/>
      <c r="X91" s="22"/>
    </row>
    <row r="92" spans="1:24" x14ac:dyDescent="0.35">
      <c r="A92" s="22"/>
      <c r="B92" s="16"/>
      <c r="C92" s="23"/>
      <c r="D92" s="23"/>
      <c r="E92" s="23"/>
      <c r="G92" s="22"/>
      <c r="H92" s="16"/>
      <c r="I92" s="23"/>
      <c r="J92" s="23"/>
      <c r="K92" s="23"/>
      <c r="L92" s="23"/>
      <c r="O92" s="23"/>
      <c r="P92" s="22"/>
      <c r="X92" s="22"/>
    </row>
    <row r="93" spans="1:24" x14ac:dyDescent="0.35">
      <c r="A93" s="22"/>
      <c r="B93" s="16"/>
      <c r="C93" s="23"/>
      <c r="D93" s="23"/>
      <c r="E93" s="23"/>
      <c r="G93" s="22"/>
      <c r="H93" s="16"/>
      <c r="I93" s="23"/>
      <c r="J93" s="23" t="s">
        <v>170</v>
      </c>
      <c r="K93" s="23"/>
      <c r="L93" s="23"/>
      <c r="O93" s="23"/>
      <c r="P93" s="22"/>
      <c r="X93" s="22"/>
    </row>
    <row r="94" spans="1:24" x14ac:dyDescent="0.35">
      <c r="A94" s="22"/>
      <c r="B94" s="16"/>
      <c r="C94" s="23"/>
      <c r="D94" s="23"/>
      <c r="E94" s="23"/>
      <c r="G94" s="22"/>
      <c r="H94" s="16"/>
      <c r="I94" s="23"/>
      <c r="J94" s="23" t="s">
        <v>171</v>
      </c>
      <c r="K94" s="23"/>
      <c r="L94" s="23"/>
      <c r="O94" s="23"/>
      <c r="P94" s="22"/>
    </row>
    <row r="95" spans="1:24" x14ac:dyDescent="0.35">
      <c r="A95" s="22"/>
      <c r="B95" s="16"/>
      <c r="C95" s="23"/>
      <c r="D95" s="23"/>
      <c r="E95" s="23"/>
    </row>
    <row r="96" spans="1:24" x14ac:dyDescent="0.35">
      <c r="J96" s="23"/>
    </row>
    <row r="97" spans="6:10" x14ac:dyDescent="0.35">
      <c r="J97" s="23"/>
    </row>
    <row r="111" spans="6:10" x14ac:dyDescent="0.35">
      <c r="F111"/>
    </row>
    <row r="113" spans="33:33" x14ac:dyDescent="0.35">
      <c r="AG113" s="16" t="s">
        <v>161</v>
      </c>
    </row>
  </sheetData>
  <phoneticPr fontId="5" type="noConversion"/>
  <conditionalFormatting sqref="B24 C31:C33 B28:B32 B34:C36">
    <cfRule type="aboveAverage" priority="346"/>
  </conditionalFormatting>
  <conditionalFormatting sqref="B31:B32">
    <cfRule type="aboveAverage" priority="345"/>
  </conditionalFormatting>
  <conditionalFormatting sqref="B37:B53">
    <cfRule type="aboveAverage" priority="348"/>
  </conditionalFormatting>
  <conditionalFormatting sqref="B54:B56">
    <cfRule type="aboveAverage" priority="338"/>
  </conditionalFormatting>
  <conditionalFormatting sqref="B2:C23">
    <cfRule type="aboveAverage" priority="353"/>
  </conditionalFormatting>
  <conditionalFormatting sqref="C1:C72">
    <cfRule type="colorScale" priority="2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23">
    <cfRule type="top10" priority="355" rank="10"/>
    <cfRule type="colorScale" priority="3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30">
    <cfRule type="colorScale" priority="3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53">
    <cfRule type="colorScale" priority="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72">
    <cfRule type="colorScale" priority="2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:C40 C42:C43">
    <cfRule type="aboveAverage" priority="349"/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351" rank="10"/>
  </conditionalFormatting>
  <conditionalFormatting sqref="C38:C49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0:C41 C47:C52 C32:C37">
    <cfRule type="aboveAverage" priority="341"/>
  </conditionalFormatting>
  <conditionalFormatting sqref="C46">
    <cfRule type="aboveAverage" priority="340"/>
  </conditionalFormatting>
  <conditionalFormatting sqref="C47:C52 C40:C41 C32:C37">
    <cfRule type="top10" priority="343" rank="10"/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7:C53 C32:C45">
    <cfRule type="colorScale" priority="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0:C53">
    <cfRule type="aboveAverage" priority="344"/>
  </conditionalFormatting>
  <conditionalFormatting sqref="C54">
    <cfRule type="aboveAverage" priority="339"/>
  </conditionalFormatting>
  <conditionalFormatting sqref="C54:C62">
    <cfRule type="colorScale" priority="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6:C59 C5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6:C62 C54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0">
    <cfRule type="aboveAverage" priority="336"/>
  </conditionalFormatting>
  <conditionalFormatting sqref="C63:C64">
    <cfRule type="colorScale" priority="3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5"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326" rank="10"/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324"/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327"/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6">
    <cfRule type="colorScale" priority="3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318"/>
    <cfRule type="top10" priority="320" rank="10"/>
    <cfRule type="colorScale" priority="31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7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312" rank="10"/>
    <cfRule type="aboveAverage" priority="310"/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313"/>
  </conditionalFormatting>
  <conditionalFormatting sqref="C68">
    <cfRule type="colorScale" priority="30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4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307"/>
    <cfRule type="colorScale" priority="3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9:C70">
    <cfRule type="colorScale" priority="29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">
    <cfRule type="colorScale" priority="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9">
    <cfRule type="colorScale" priority="4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0:C95 C73:C76">
    <cfRule type="colorScale" priority="4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E72">
    <cfRule type="colorScale" priority="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54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8:D59">
    <cfRule type="colorScale" priority="2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E62"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3:E64">
    <cfRule type="colorScale" priority="3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54">
    <cfRule type="colorScale" priority="3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8:E59">
    <cfRule type="colorScale" priority="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:E64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9:F70">
    <cfRule type="colorScale" priority="47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4 I31:I33 H28:H32 H34:I36">
    <cfRule type="aboveAverage" priority="280"/>
  </conditionalFormatting>
  <conditionalFormatting sqref="H31:H32">
    <cfRule type="aboveAverage" priority="279"/>
  </conditionalFormatting>
  <conditionalFormatting sqref="H37:H53">
    <cfRule type="aboveAverage" priority="282"/>
  </conditionalFormatting>
  <conditionalFormatting sqref="H54:H56">
    <cfRule type="aboveAverage" priority="272"/>
  </conditionalFormatting>
  <conditionalFormatting sqref="H2:I23">
    <cfRule type="aboveAverage" priority="543"/>
  </conditionalFormatting>
  <conditionalFormatting sqref="I1:I66">
    <cfRule type="colorScale" priority="5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I104857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23">
    <cfRule type="colorScale" priority="545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546" rank="10"/>
  </conditionalFormatting>
  <conditionalFormatting sqref="I2:I30">
    <cfRule type="colorScale" priority="5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53">
    <cfRule type="colorScale" priority="5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6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8:I40 I42:I43">
    <cfRule type="aboveAverage" priority="283"/>
    <cfRule type="top10" priority="285" rank="10"/>
    <cfRule type="colorScale" priority="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8:I49"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0:I41 I47:I52 I32:I37">
    <cfRule type="aboveAverage" priority="275"/>
  </conditionalFormatting>
  <conditionalFormatting sqref="I46">
    <cfRule type="aboveAverage" priority="274"/>
  </conditionalFormatting>
  <conditionalFormatting sqref="I47:I52 I40:I41 I32:I37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277" rank="10"/>
  </conditionalFormatting>
  <conditionalFormatting sqref="I47:I53 I32:I45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0:I53">
    <cfRule type="aboveAverage" priority="278"/>
  </conditionalFormatting>
  <conditionalFormatting sqref="I54">
    <cfRule type="aboveAverage" priority="273"/>
  </conditionalFormatting>
  <conditionalFormatting sqref="I54:I62">
    <cfRule type="colorScale" priority="2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6:I59 I54">
    <cfRule type="colorScale" priority="2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6:I62 I54">
    <cfRule type="colorScale" priority="2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0">
    <cfRule type="aboveAverage" priority="270"/>
  </conditionalFormatting>
  <conditionalFormatting sqref="I63:I64">
    <cfRule type="colorScale" priority="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5"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7">
    <cfRule type="colorScale" priority="4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8">
    <cfRule type="colorScale" priority="4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9:I80 I85:I94 I67:I75">
    <cfRule type="colorScale" priority="4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5:K65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6:K6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53">
    <cfRule type="colorScale" priority="5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K62">
    <cfRule type="colorScale" priority="5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3:K64"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53">
    <cfRule type="colorScale" priority="5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3:K64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53">
    <cfRule type="colorScale" priority="5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62">
    <cfRule type="colorScale" priority="5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3:L64">
    <cfRule type="colorScale" priority="56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N6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:N5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:N62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3:N6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2:P84 T87:T1048576 T40:T83">
    <cfRule type="colorScale" priority="4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">
    <cfRule type="aboveAverage" priority="96"/>
  </conditionalFormatting>
  <conditionalFormatting sqref="Q16:Q17">
    <cfRule type="aboveAverage" priority="89"/>
  </conditionalFormatting>
  <conditionalFormatting sqref="Q20:Q33">
    <cfRule type="aboveAverage" priority="77"/>
  </conditionalFormatting>
  <conditionalFormatting sqref="Q34">
    <cfRule type="aboveAverage" priority="67"/>
  </conditionalFormatting>
  <conditionalFormatting sqref="Q35">
    <cfRule type="aboveAverage" priority="62"/>
  </conditionalFormatting>
  <conditionalFormatting sqref="Q2:R2">
    <cfRule type="aboveAverage" priority="147"/>
  </conditionalFormatting>
  <conditionalFormatting sqref="Q3:R3">
    <cfRule type="aboveAverage" priority="139"/>
  </conditionalFormatting>
  <conditionalFormatting sqref="Q4:R5">
    <cfRule type="aboveAverage" priority="131"/>
  </conditionalFormatting>
  <conditionalFormatting sqref="Q6:R6">
    <cfRule type="aboveAverage" priority="123"/>
  </conditionalFormatting>
  <conditionalFormatting sqref="Q7:R8">
    <cfRule type="aboveAverage" priority="115"/>
  </conditionalFormatting>
  <conditionalFormatting sqref="Q9:R12">
    <cfRule type="aboveAverage" priority="107"/>
  </conditionalFormatting>
  <conditionalFormatting sqref="R1:R39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149" rank="10"/>
  </conditionalFormatting>
  <conditionalFormatting sqref="R3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141" rank="10"/>
  </conditionalFormatting>
  <conditionalFormatting sqref="R4:R5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133" rank="10"/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6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125" rank="10"/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:R8">
    <cfRule type="top10" priority="117" rank="10"/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R12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109" rank="10"/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3:R14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6:R18 Q16:Q17 Q19:R19">
    <cfRule type="aboveAverage" priority="90"/>
  </conditionalFormatting>
  <conditionalFormatting sqref="R16:R19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:R19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  <cfRule type="top10" priority="88" rank="10"/>
    <cfRule type="aboveAverage" priority="86"/>
  </conditionalFormatting>
  <conditionalFormatting sqref="R20:R22 R24:R25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78"/>
    <cfRule type="top10" priority="80" rank="10"/>
  </conditionalFormatting>
  <conditionalFormatting sqref="R20:R31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0:R33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:R23 R29:R33">
    <cfRule type="aboveAverage" priority="72"/>
  </conditionalFormatting>
  <conditionalFormatting sqref="R28">
    <cfRule type="aboveAverage" priority="71"/>
  </conditionalFormatting>
  <conditionalFormatting sqref="R29:R33 R20:R27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:R33 R22:R23">
    <cfRule type="top10" priority="74" rank="10"/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:R33">
    <cfRule type="aboveAverage" priority="75"/>
  </conditionalFormatting>
  <conditionalFormatting sqref="R34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68"/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5:R36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7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8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">
    <cfRule type="colorScale" priority="4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9 R77 R85:R1048576 R40:R75">
    <cfRule type="colorScale" priority="4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:T39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:S39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:S5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:S8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S12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3:S14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5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6:S19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0:S33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0:S1048576">
    <cfRule type="colorScale" priority="4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:T2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T3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:T5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:T6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:T8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T12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3:T14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5:T15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6:T19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0:T33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4:T34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5:T36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7:T37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8:T38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:T39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:T5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:T8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:T12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3:T14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5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6:T19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0:T33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8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:X5 X70:X1048576">
    <cfRule type="colorScale" priority="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:X27">
    <cfRule type="top10" priority="42" rank="10"/>
    <cfRule type="aboveAverage" priority="40"/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:X34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:X57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:X7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5:X40">
    <cfRule type="aboveAverage" priority="34"/>
  </conditionalFormatting>
  <conditionalFormatting sqref="X42:X44 X46:X47">
    <cfRule type="top10" priority="38" rank="10"/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36"/>
  </conditionalFormatting>
  <conditionalFormatting sqref="X42:X53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4:X45 X51:X56 X36:X41">
    <cfRule type="aboveAverage" priority="30"/>
  </conditionalFormatting>
  <conditionalFormatting sqref="X50">
    <cfRule type="aboveAverage" priority="29"/>
  </conditionalFormatting>
  <conditionalFormatting sqref="X51:X56 X44:X45 X36:X41">
    <cfRule type="top10" priority="32" rank="10"/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1:X57 X36:X4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4:X57">
    <cfRule type="aboveAverage" priority="33"/>
  </conditionalFormatting>
  <conditionalFormatting sqref="X58">
    <cfRule type="aboveAverage" priority="28"/>
  </conditionalFormatting>
  <conditionalFormatting sqref="X58:X6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0:X63 X5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0:X66 X5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4">
    <cfRule type="aboveAverage" priority="26"/>
  </conditionalFormatting>
  <conditionalFormatting sqref="X67:X6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9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8:Z60">
    <cfRule type="aboveAverage" priority="395"/>
  </conditionalFormatting>
  <conditionalFormatting sqref="AB70:AC7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77">
    <cfRule type="colorScale" priority="3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  <drawing r:id="rId2"/>
  <tableParts count="4"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F872-84C2-4C94-BA65-EC461E14E0A0}">
  <dimension ref="A1:Q81"/>
  <sheetViews>
    <sheetView zoomScale="55" zoomScaleNormal="55" workbookViewId="0">
      <selection activeCell="M62" sqref="M62"/>
    </sheetView>
  </sheetViews>
  <sheetFormatPr defaultRowHeight="15.5" x14ac:dyDescent="0.35"/>
  <cols>
    <col min="1" max="1" width="9.36328125" style="4" customWidth="1"/>
    <col min="2" max="2" width="33.26953125" style="7" bestFit="1" customWidth="1"/>
    <col min="3" max="3" width="12.54296875" style="8" customWidth="1"/>
    <col min="4" max="4" width="11.08984375" style="2" customWidth="1"/>
    <col min="5" max="5" width="9.90625" style="2" customWidth="1"/>
    <col min="6" max="6" width="11.36328125" style="2" customWidth="1"/>
    <col min="9" max="9" width="8.7265625" style="2"/>
    <col min="10" max="10" width="31.81640625" style="2" bestFit="1" customWidth="1"/>
    <col min="11" max="16384" width="8.7265625" style="2"/>
  </cols>
  <sheetData>
    <row r="1" spans="1:17" ht="17" customHeight="1" x14ac:dyDescent="0.35">
      <c r="A1" s="3" t="s">
        <v>29</v>
      </c>
      <c r="B1" s="3" t="s">
        <v>0</v>
      </c>
      <c r="C1" s="8" t="s">
        <v>1</v>
      </c>
      <c r="D1" s="4" t="s">
        <v>84</v>
      </c>
      <c r="E1" s="2" t="s">
        <v>62</v>
      </c>
      <c r="F1" s="2" t="s">
        <v>63</v>
      </c>
      <c r="J1" s="2" t="s">
        <v>61</v>
      </c>
    </row>
    <row r="2" spans="1:17" ht="17" customHeight="1" x14ac:dyDescent="0.35">
      <c r="A2" s="3">
        <v>1</v>
      </c>
      <c r="B2" s="1" t="s">
        <v>19</v>
      </c>
      <c r="C2" s="8">
        <v>10</v>
      </c>
      <c r="E2" s="2">
        <v>94</v>
      </c>
      <c r="F2" s="2">
        <v>86</v>
      </c>
      <c r="I2" s="2">
        <v>1</v>
      </c>
      <c r="J2" s="2" t="s">
        <v>2</v>
      </c>
      <c r="K2" s="2">
        <v>7.5</v>
      </c>
      <c r="M2" s="2">
        <v>94</v>
      </c>
      <c r="N2" s="2">
        <v>86</v>
      </c>
    </row>
    <row r="3" spans="1:17" ht="17" customHeight="1" x14ac:dyDescent="0.35">
      <c r="A3" s="3">
        <v>2</v>
      </c>
      <c r="B3" s="1" t="s">
        <v>21</v>
      </c>
      <c r="C3" s="8">
        <v>10</v>
      </c>
      <c r="E3" s="2">
        <v>82</v>
      </c>
      <c r="F3" s="2">
        <v>83</v>
      </c>
      <c r="I3" s="2">
        <v>2</v>
      </c>
      <c r="J3" s="2" t="s">
        <v>3</v>
      </c>
      <c r="K3" s="2">
        <v>9.75</v>
      </c>
      <c r="M3" s="2">
        <v>82</v>
      </c>
      <c r="N3" s="2">
        <v>83</v>
      </c>
    </row>
    <row r="4" spans="1:17" ht="17" customHeight="1" x14ac:dyDescent="0.35">
      <c r="A4" s="3">
        <v>3</v>
      </c>
      <c r="B4" s="1" t="s">
        <v>3</v>
      </c>
      <c r="C4" s="8">
        <v>9.75</v>
      </c>
      <c r="E4" s="2">
        <v>17</v>
      </c>
      <c r="F4" s="2">
        <v>71</v>
      </c>
      <c r="I4" s="2">
        <v>3</v>
      </c>
      <c r="J4" s="2" t="s">
        <v>4</v>
      </c>
      <c r="K4" s="2">
        <v>7.5</v>
      </c>
      <c r="M4" s="2">
        <v>17</v>
      </c>
      <c r="N4" s="2">
        <v>71</v>
      </c>
    </row>
    <row r="5" spans="1:17" ht="17" customHeight="1" x14ac:dyDescent="0.35">
      <c r="A5" s="3">
        <v>4</v>
      </c>
      <c r="B5" s="1" t="s">
        <v>51</v>
      </c>
      <c r="C5" s="1">
        <v>9.75</v>
      </c>
      <c r="E5" s="2">
        <v>73</v>
      </c>
      <c r="F5" s="2">
        <v>86</v>
      </c>
      <c r="I5" s="2">
        <v>4</v>
      </c>
      <c r="J5" s="2" t="s">
        <v>5</v>
      </c>
      <c r="K5" s="2">
        <v>3.5</v>
      </c>
      <c r="M5" s="2">
        <v>73</v>
      </c>
      <c r="N5" s="2">
        <v>86</v>
      </c>
    </row>
    <row r="6" spans="1:17" ht="17" customHeight="1" x14ac:dyDescent="0.35">
      <c r="A6" s="3">
        <v>5</v>
      </c>
      <c r="B6" s="7" t="s">
        <v>67</v>
      </c>
      <c r="C6" s="8">
        <v>9.75</v>
      </c>
      <c r="E6" s="2">
        <v>84</v>
      </c>
      <c r="F6" s="2">
        <v>81</v>
      </c>
      <c r="I6" s="2">
        <v>5</v>
      </c>
      <c r="J6" s="2" t="s">
        <v>6</v>
      </c>
      <c r="K6" s="2">
        <v>8</v>
      </c>
      <c r="M6" s="2">
        <v>84</v>
      </c>
      <c r="N6" s="2">
        <v>81</v>
      </c>
    </row>
    <row r="7" spans="1:17" ht="17" customHeight="1" x14ac:dyDescent="0.35">
      <c r="A7" s="3">
        <v>6</v>
      </c>
      <c r="B7" s="1" t="s">
        <v>9</v>
      </c>
      <c r="C7" s="8">
        <v>9.5</v>
      </c>
      <c r="E7" s="2">
        <v>90</v>
      </c>
      <c r="F7" s="2">
        <v>89</v>
      </c>
      <c r="I7" s="2">
        <v>6</v>
      </c>
      <c r="J7" s="2" t="s">
        <v>7</v>
      </c>
      <c r="K7" s="2">
        <v>8</v>
      </c>
      <c r="M7" s="2">
        <v>90</v>
      </c>
      <c r="N7" s="2">
        <v>89</v>
      </c>
    </row>
    <row r="8" spans="1:17" ht="17" customHeight="1" x14ac:dyDescent="0.35">
      <c r="A8" s="3">
        <v>7</v>
      </c>
      <c r="B8" s="1" t="s">
        <v>10</v>
      </c>
      <c r="C8" s="8">
        <v>9.5</v>
      </c>
      <c r="E8" s="2">
        <v>90</v>
      </c>
      <c r="F8" s="2">
        <v>89</v>
      </c>
      <c r="I8" s="2">
        <v>7</v>
      </c>
      <c r="J8" s="2" t="s">
        <v>8</v>
      </c>
      <c r="K8" s="2">
        <v>7.25</v>
      </c>
      <c r="M8" s="2">
        <v>90</v>
      </c>
      <c r="N8" s="2">
        <v>89</v>
      </c>
    </row>
    <row r="9" spans="1:17" ht="17" customHeight="1" x14ac:dyDescent="0.35">
      <c r="A9" s="3">
        <v>8</v>
      </c>
      <c r="B9" s="1" t="s">
        <v>57</v>
      </c>
      <c r="C9" s="8">
        <v>9.5</v>
      </c>
      <c r="E9" s="2">
        <v>70</v>
      </c>
      <c r="F9" s="2">
        <v>71</v>
      </c>
      <c r="I9" s="2">
        <v>8</v>
      </c>
      <c r="J9" s="2" t="s">
        <v>9</v>
      </c>
      <c r="K9" s="2">
        <v>9.5</v>
      </c>
      <c r="M9" s="2">
        <v>70</v>
      </c>
      <c r="N9" s="2">
        <v>71</v>
      </c>
      <c r="Q9" s="2" t="s">
        <v>81</v>
      </c>
    </row>
    <row r="10" spans="1:17" ht="17" customHeight="1" x14ac:dyDescent="0.35">
      <c r="A10" s="3">
        <v>9</v>
      </c>
      <c r="B10" s="1" t="s">
        <v>11</v>
      </c>
      <c r="C10" s="8">
        <v>9</v>
      </c>
      <c r="E10" s="2">
        <v>70</v>
      </c>
      <c r="F10" s="2">
        <v>66</v>
      </c>
      <c r="I10" s="2">
        <v>9</v>
      </c>
      <c r="J10" s="2" t="s">
        <v>10</v>
      </c>
      <c r="K10" s="2">
        <v>9.5</v>
      </c>
      <c r="M10" s="2">
        <v>70</v>
      </c>
      <c r="N10" s="2">
        <v>66</v>
      </c>
    </row>
    <row r="11" spans="1:17" ht="17" customHeight="1" x14ac:dyDescent="0.35">
      <c r="A11" s="3">
        <v>10</v>
      </c>
      <c r="B11" s="1" t="s">
        <v>12</v>
      </c>
      <c r="C11" s="8">
        <v>9</v>
      </c>
      <c r="E11" s="2">
        <v>73</v>
      </c>
      <c r="F11" s="2">
        <v>86</v>
      </c>
      <c r="I11" s="2">
        <v>10</v>
      </c>
      <c r="J11" s="2" t="s">
        <v>11</v>
      </c>
      <c r="K11" s="2">
        <v>9</v>
      </c>
      <c r="M11" s="2">
        <v>73</v>
      </c>
      <c r="N11" s="2">
        <v>86</v>
      </c>
    </row>
    <row r="12" spans="1:17" ht="17" customHeight="1" x14ac:dyDescent="0.35">
      <c r="A12" s="3">
        <v>11</v>
      </c>
      <c r="B12" s="6" t="s">
        <v>30</v>
      </c>
      <c r="C12" s="8">
        <v>9</v>
      </c>
      <c r="E12" s="2">
        <v>42</v>
      </c>
      <c r="F12" s="2">
        <v>68</v>
      </c>
      <c r="I12" s="2">
        <v>11</v>
      </c>
      <c r="J12" s="2" t="s">
        <v>12</v>
      </c>
      <c r="K12" s="2">
        <v>9</v>
      </c>
      <c r="M12" s="2">
        <v>42</v>
      </c>
      <c r="N12" s="2">
        <v>68</v>
      </c>
    </row>
    <row r="13" spans="1:17" ht="17" customHeight="1" x14ac:dyDescent="0.35">
      <c r="A13" s="3">
        <v>12</v>
      </c>
      <c r="B13" s="6" t="s">
        <v>38</v>
      </c>
      <c r="C13" s="8">
        <v>9</v>
      </c>
      <c r="E13" s="2">
        <v>63</v>
      </c>
      <c r="F13" s="2">
        <v>84</v>
      </c>
      <c r="I13" s="2">
        <v>12</v>
      </c>
      <c r="J13" s="2" t="s">
        <v>13</v>
      </c>
      <c r="K13" s="2">
        <v>7</v>
      </c>
      <c r="M13" s="2">
        <v>63</v>
      </c>
      <c r="N13" s="2">
        <v>84</v>
      </c>
    </row>
    <row r="14" spans="1:17" ht="17" customHeight="1" x14ac:dyDescent="0.35">
      <c r="A14" s="3">
        <v>13</v>
      </c>
      <c r="B14" s="6" t="s">
        <v>40</v>
      </c>
      <c r="C14" s="8">
        <v>9</v>
      </c>
      <c r="E14" s="2">
        <v>83</v>
      </c>
      <c r="F14" s="2">
        <v>76</v>
      </c>
      <c r="I14" s="2">
        <v>13</v>
      </c>
      <c r="J14" s="2" t="s">
        <v>14</v>
      </c>
      <c r="K14" s="2">
        <v>5</v>
      </c>
      <c r="M14" s="2">
        <v>83</v>
      </c>
      <c r="N14" s="2">
        <v>76</v>
      </c>
    </row>
    <row r="15" spans="1:17" ht="17" customHeight="1" x14ac:dyDescent="0.35">
      <c r="A15" s="3">
        <v>14</v>
      </c>
      <c r="B15" s="1" t="s">
        <v>42</v>
      </c>
      <c r="C15" s="8">
        <v>9</v>
      </c>
      <c r="E15" s="2">
        <v>93</v>
      </c>
      <c r="F15" s="2">
        <v>83</v>
      </c>
      <c r="I15" s="2">
        <v>14</v>
      </c>
      <c r="J15" s="2" t="s">
        <v>15</v>
      </c>
      <c r="K15" s="2">
        <v>7.5</v>
      </c>
      <c r="M15" s="2">
        <v>93</v>
      </c>
      <c r="N15" s="2">
        <v>83</v>
      </c>
    </row>
    <row r="16" spans="1:17" ht="17" customHeight="1" x14ac:dyDescent="0.35">
      <c r="A16" s="3">
        <v>15</v>
      </c>
      <c r="B16" s="1" t="s">
        <v>59</v>
      </c>
      <c r="C16" s="8">
        <v>9</v>
      </c>
      <c r="E16" s="2">
        <v>76</v>
      </c>
      <c r="F16" s="2">
        <v>89</v>
      </c>
      <c r="I16" s="2">
        <v>15</v>
      </c>
      <c r="J16" s="2" t="s">
        <v>16</v>
      </c>
      <c r="K16" s="2">
        <v>4</v>
      </c>
      <c r="M16" s="2">
        <v>76</v>
      </c>
      <c r="N16" s="2">
        <v>89</v>
      </c>
    </row>
    <row r="17" spans="1:14" ht="17" customHeight="1" x14ac:dyDescent="0.35">
      <c r="A17" s="3">
        <v>16</v>
      </c>
      <c r="B17" s="1" t="s">
        <v>37</v>
      </c>
      <c r="C17" s="1">
        <v>8.75</v>
      </c>
      <c r="E17" s="2">
        <v>70</v>
      </c>
      <c r="F17" s="2">
        <v>66</v>
      </c>
      <c r="I17" s="2">
        <v>16</v>
      </c>
      <c r="J17" s="2" t="s">
        <v>17</v>
      </c>
      <c r="K17" s="2">
        <v>8.25</v>
      </c>
      <c r="M17" s="2">
        <v>70</v>
      </c>
      <c r="N17" s="2">
        <v>66</v>
      </c>
    </row>
    <row r="18" spans="1:14" ht="17" customHeight="1" x14ac:dyDescent="0.35">
      <c r="A18" s="3">
        <v>17</v>
      </c>
      <c r="B18" s="1" t="s">
        <v>58</v>
      </c>
      <c r="C18" s="8">
        <v>8.75</v>
      </c>
      <c r="E18" s="2">
        <v>88</v>
      </c>
      <c r="F18" s="2">
        <v>69</v>
      </c>
      <c r="I18" s="2">
        <v>17</v>
      </c>
      <c r="J18" s="2" t="s">
        <v>18</v>
      </c>
      <c r="K18" s="2">
        <v>7.75</v>
      </c>
      <c r="M18" s="2">
        <v>88</v>
      </c>
      <c r="N18" s="2">
        <v>69</v>
      </c>
    </row>
    <row r="19" spans="1:14" ht="17" customHeight="1" x14ac:dyDescent="0.35">
      <c r="A19" s="3">
        <v>18</v>
      </c>
      <c r="B19" s="1" t="s">
        <v>46</v>
      </c>
      <c r="C19" s="8">
        <v>8.5</v>
      </c>
      <c r="E19" s="2">
        <v>64</v>
      </c>
      <c r="F19" s="2">
        <v>58</v>
      </c>
      <c r="I19" s="2">
        <v>18</v>
      </c>
      <c r="J19" s="2" t="s">
        <v>19</v>
      </c>
      <c r="K19" s="2">
        <v>10</v>
      </c>
      <c r="M19" s="2">
        <v>64</v>
      </c>
      <c r="N19" s="2">
        <v>58</v>
      </c>
    </row>
    <row r="20" spans="1:14" ht="17" customHeight="1" x14ac:dyDescent="0.35">
      <c r="A20" s="3">
        <v>19</v>
      </c>
      <c r="B20" s="7" t="s">
        <v>74</v>
      </c>
      <c r="C20" s="1">
        <v>8.5</v>
      </c>
      <c r="E20" s="2">
        <v>48</v>
      </c>
      <c r="F20" s="2">
        <v>75</v>
      </c>
      <c r="I20" s="2">
        <v>19</v>
      </c>
      <c r="J20" s="2" t="s">
        <v>20</v>
      </c>
      <c r="K20" s="2">
        <v>8</v>
      </c>
      <c r="M20" s="2">
        <v>48</v>
      </c>
      <c r="N20" s="2">
        <v>75</v>
      </c>
    </row>
    <row r="21" spans="1:14" ht="17" customHeight="1" x14ac:dyDescent="0.35">
      <c r="A21" s="3">
        <v>20</v>
      </c>
      <c r="B21" s="7" t="s">
        <v>70</v>
      </c>
      <c r="C21" s="8">
        <v>8.5</v>
      </c>
      <c r="E21" s="2">
        <v>57</v>
      </c>
      <c r="F21" s="2">
        <v>75</v>
      </c>
      <c r="I21" s="2">
        <v>20</v>
      </c>
      <c r="J21" s="2" t="s">
        <v>21</v>
      </c>
      <c r="K21" s="2">
        <v>10</v>
      </c>
      <c r="M21" s="2">
        <v>57</v>
      </c>
      <c r="N21" s="2">
        <v>75</v>
      </c>
    </row>
    <row r="22" spans="1:14" ht="17" customHeight="1" x14ac:dyDescent="0.35">
      <c r="A22" s="3">
        <v>21</v>
      </c>
      <c r="B22" s="7" t="s">
        <v>71</v>
      </c>
      <c r="C22" s="8">
        <v>8.5</v>
      </c>
      <c r="E22" s="2">
        <v>38</v>
      </c>
      <c r="F22" s="2">
        <v>74</v>
      </c>
      <c r="I22" s="2">
        <v>21</v>
      </c>
      <c r="J22" s="2" t="s">
        <v>22</v>
      </c>
      <c r="K22" s="2">
        <v>7.5</v>
      </c>
      <c r="M22" s="2">
        <v>38</v>
      </c>
      <c r="N22" s="2">
        <v>74</v>
      </c>
    </row>
    <row r="23" spans="1:14" ht="17" customHeight="1" x14ac:dyDescent="0.35">
      <c r="A23" s="3">
        <v>68</v>
      </c>
      <c r="B23" s="2" t="s">
        <v>75</v>
      </c>
      <c r="C23" s="9">
        <v>8.5</v>
      </c>
      <c r="E23" s="2">
        <v>7.2</v>
      </c>
      <c r="F23" s="2">
        <v>7.9</v>
      </c>
      <c r="G23" s="2"/>
      <c r="I23" s="2">
        <v>22</v>
      </c>
      <c r="J23" s="2" t="s">
        <v>23</v>
      </c>
      <c r="K23" s="2">
        <v>7</v>
      </c>
      <c r="M23" s="2">
        <v>45</v>
      </c>
      <c r="N23" s="2">
        <v>46</v>
      </c>
    </row>
    <row r="24" spans="1:14" ht="17" customHeight="1" x14ac:dyDescent="0.35">
      <c r="A24" s="3">
        <v>22</v>
      </c>
      <c r="B24" s="1" t="s">
        <v>17</v>
      </c>
      <c r="C24" s="8">
        <v>8.25</v>
      </c>
      <c r="E24" s="2">
        <v>45</v>
      </c>
      <c r="F24" s="2">
        <v>46</v>
      </c>
      <c r="I24" s="2">
        <v>23</v>
      </c>
      <c r="J24" s="2" t="s">
        <v>24</v>
      </c>
      <c r="K24" s="2">
        <v>4</v>
      </c>
      <c r="M24" s="2">
        <v>88</v>
      </c>
      <c r="N24" s="2">
        <v>83</v>
      </c>
    </row>
    <row r="25" spans="1:14" ht="17" customHeight="1" x14ac:dyDescent="0.35">
      <c r="A25" s="3">
        <v>23</v>
      </c>
      <c r="B25" s="6" t="s">
        <v>36</v>
      </c>
      <c r="C25" s="8">
        <v>8.25</v>
      </c>
      <c r="E25" s="2">
        <v>88</v>
      </c>
      <c r="F25" s="2">
        <v>83</v>
      </c>
      <c r="I25" s="2">
        <v>24</v>
      </c>
      <c r="J25" s="2" t="s">
        <v>25</v>
      </c>
      <c r="K25" s="2">
        <v>6.5</v>
      </c>
      <c r="M25" s="2">
        <v>38</v>
      </c>
      <c r="N25" s="2">
        <v>74</v>
      </c>
    </row>
    <row r="26" spans="1:14" ht="17" customHeight="1" x14ac:dyDescent="0.35">
      <c r="A26" s="3">
        <v>24</v>
      </c>
      <c r="B26" s="1" t="s">
        <v>66</v>
      </c>
      <c r="C26" s="8">
        <v>8.25</v>
      </c>
      <c r="E26" s="2">
        <v>38</v>
      </c>
      <c r="F26" s="2">
        <v>74</v>
      </c>
      <c r="I26" s="2">
        <v>25</v>
      </c>
      <c r="J26" s="2" t="s">
        <v>26</v>
      </c>
      <c r="K26" s="2">
        <v>7.75</v>
      </c>
      <c r="M26" s="2">
        <v>75</v>
      </c>
      <c r="N26" s="2">
        <v>76</v>
      </c>
    </row>
    <row r="27" spans="1:14" ht="17" customHeight="1" x14ac:dyDescent="0.35">
      <c r="A27" s="3">
        <v>25</v>
      </c>
      <c r="B27" s="1" t="s">
        <v>6</v>
      </c>
      <c r="C27" s="8">
        <v>8</v>
      </c>
      <c r="E27" s="2">
        <v>75</v>
      </c>
      <c r="F27" s="2">
        <v>76</v>
      </c>
      <c r="I27" s="2">
        <v>26</v>
      </c>
      <c r="J27" s="2" t="s">
        <v>27</v>
      </c>
      <c r="K27" s="2">
        <v>7.25</v>
      </c>
      <c r="M27" s="2">
        <v>89</v>
      </c>
      <c r="N27" s="2">
        <v>86</v>
      </c>
    </row>
    <row r="28" spans="1:14" ht="17" customHeight="1" x14ac:dyDescent="0.35">
      <c r="A28" s="3">
        <v>26</v>
      </c>
      <c r="B28" s="1" t="s">
        <v>7</v>
      </c>
      <c r="C28" s="8">
        <v>8</v>
      </c>
      <c r="E28" s="2">
        <v>89</v>
      </c>
      <c r="F28" s="2">
        <v>86</v>
      </c>
      <c r="I28" s="2">
        <v>27</v>
      </c>
      <c r="J28" s="2" t="s">
        <v>30</v>
      </c>
      <c r="K28" s="2">
        <v>9</v>
      </c>
      <c r="M28" s="2">
        <v>70</v>
      </c>
      <c r="N28" s="2">
        <v>71</v>
      </c>
    </row>
    <row r="29" spans="1:14" x14ac:dyDescent="0.35">
      <c r="A29" s="5">
        <v>27</v>
      </c>
      <c r="B29" s="1" t="s">
        <v>20</v>
      </c>
      <c r="C29" s="8">
        <v>8</v>
      </c>
      <c r="E29" s="2">
        <v>70</v>
      </c>
      <c r="F29" s="2">
        <v>71</v>
      </c>
      <c r="I29" s="2">
        <v>28</v>
      </c>
      <c r="J29" s="2" t="s">
        <v>28</v>
      </c>
      <c r="K29" s="2">
        <v>5.5</v>
      </c>
      <c r="M29" s="2">
        <v>41</v>
      </c>
      <c r="N29" s="2">
        <v>67</v>
      </c>
    </row>
    <row r="30" spans="1:14" x14ac:dyDescent="0.35">
      <c r="A30" s="3">
        <v>28</v>
      </c>
      <c r="B30" s="7" t="s">
        <v>41</v>
      </c>
      <c r="C30" s="8">
        <v>8</v>
      </c>
      <c r="E30" s="2">
        <v>41</v>
      </c>
      <c r="F30" s="2">
        <v>67</v>
      </c>
      <c r="I30" s="2">
        <v>29</v>
      </c>
      <c r="J30" s="2" t="s">
        <v>36</v>
      </c>
      <c r="K30" s="2">
        <v>8.25</v>
      </c>
      <c r="M30" s="2">
        <v>78</v>
      </c>
      <c r="N30" s="2">
        <v>80</v>
      </c>
    </row>
    <row r="31" spans="1:14" x14ac:dyDescent="0.35">
      <c r="A31" s="5">
        <v>29</v>
      </c>
      <c r="B31" s="1" t="s">
        <v>44</v>
      </c>
      <c r="C31" s="8">
        <v>8</v>
      </c>
      <c r="E31" s="2">
        <v>78</v>
      </c>
      <c r="F31" s="2">
        <v>80</v>
      </c>
      <c r="I31" s="2">
        <v>30</v>
      </c>
      <c r="J31" s="2" t="s">
        <v>35</v>
      </c>
      <c r="K31" s="2">
        <v>4.75</v>
      </c>
      <c r="M31" s="2">
        <v>54</v>
      </c>
      <c r="N31" s="2">
        <v>73</v>
      </c>
    </row>
    <row r="32" spans="1:14" x14ac:dyDescent="0.35">
      <c r="A32" s="5">
        <v>30</v>
      </c>
      <c r="B32" s="7" t="s">
        <v>68</v>
      </c>
      <c r="C32" s="8">
        <v>8</v>
      </c>
      <c r="E32" s="2">
        <v>54</v>
      </c>
      <c r="F32" s="2">
        <v>73</v>
      </c>
      <c r="I32" s="2">
        <v>31</v>
      </c>
      <c r="J32" s="2" t="s">
        <v>34</v>
      </c>
      <c r="K32" s="2">
        <v>6</v>
      </c>
      <c r="M32" s="2">
        <v>92</v>
      </c>
      <c r="N32" s="2">
        <v>74</v>
      </c>
    </row>
    <row r="33" spans="1:14" x14ac:dyDescent="0.35">
      <c r="A33" s="5">
        <v>31</v>
      </c>
      <c r="B33" s="1" t="s">
        <v>18</v>
      </c>
      <c r="C33" s="8">
        <v>7.75</v>
      </c>
      <c r="E33" s="2">
        <v>92</v>
      </c>
      <c r="F33" s="2">
        <v>74</v>
      </c>
      <c r="I33" s="2">
        <v>32</v>
      </c>
      <c r="J33" s="2" t="s">
        <v>33</v>
      </c>
      <c r="K33" s="2">
        <v>6</v>
      </c>
      <c r="M33" s="2">
        <v>81</v>
      </c>
      <c r="N33" s="2">
        <v>85</v>
      </c>
    </row>
    <row r="34" spans="1:14" x14ac:dyDescent="0.35">
      <c r="A34" s="5">
        <v>32</v>
      </c>
      <c r="B34" s="1" t="s">
        <v>26</v>
      </c>
      <c r="C34" s="8">
        <v>7.75</v>
      </c>
      <c r="E34" s="2">
        <v>81</v>
      </c>
      <c r="F34" s="2">
        <v>85</v>
      </c>
      <c r="I34" s="2">
        <v>33</v>
      </c>
      <c r="J34" s="2" t="s">
        <v>32</v>
      </c>
      <c r="K34" s="2">
        <v>6.75</v>
      </c>
      <c r="M34" s="2">
        <v>85</v>
      </c>
      <c r="N34" s="2">
        <v>84</v>
      </c>
    </row>
    <row r="35" spans="1:14" x14ac:dyDescent="0.35">
      <c r="A35" s="5">
        <v>33</v>
      </c>
      <c r="B35" s="1" t="s">
        <v>60</v>
      </c>
      <c r="C35" s="8">
        <v>7.75</v>
      </c>
      <c r="E35" s="2">
        <v>85</v>
      </c>
      <c r="F35" s="2">
        <v>84</v>
      </c>
      <c r="I35" s="2">
        <v>34</v>
      </c>
      <c r="J35" s="2" t="s">
        <v>31</v>
      </c>
      <c r="K35" s="2">
        <v>7.25</v>
      </c>
      <c r="M35" s="2">
        <v>93</v>
      </c>
      <c r="N35" s="2">
        <v>80</v>
      </c>
    </row>
    <row r="36" spans="1:14" x14ac:dyDescent="0.35">
      <c r="A36" s="3">
        <v>69</v>
      </c>
      <c r="B36" s="2" t="s">
        <v>76</v>
      </c>
      <c r="C36" s="9">
        <v>7.75</v>
      </c>
      <c r="E36" s="2">
        <v>6.4</v>
      </c>
      <c r="F36" s="2">
        <v>7.2</v>
      </c>
      <c r="I36" s="2">
        <v>35</v>
      </c>
      <c r="J36" s="2" t="s">
        <v>37</v>
      </c>
      <c r="K36" s="2">
        <v>8.75</v>
      </c>
      <c r="M36" s="2">
        <v>42</v>
      </c>
      <c r="N36" s="2">
        <v>75</v>
      </c>
    </row>
    <row r="37" spans="1:14" x14ac:dyDescent="0.35">
      <c r="A37" s="3">
        <v>34</v>
      </c>
      <c r="B37" s="1" t="s">
        <v>2</v>
      </c>
      <c r="C37" s="8">
        <v>7.5</v>
      </c>
      <c r="E37" s="2">
        <v>93</v>
      </c>
      <c r="F37" s="2">
        <v>80</v>
      </c>
      <c r="I37" s="2">
        <v>36</v>
      </c>
      <c r="J37" s="2" t="s">
        <v>38</v>
      </c>
      <c r="K37" s="2">
        <v>9</v>
      </c>
      <c r="M37" s="2">
        <v>71</v>
      </c>
      <c r="N37" s="2">
        <v>87</v>
      </c>
    </row>
    <row r="38" spans="1:14" x14ac:dyDescent="0.35">
      <c r="A38" s="3">
        <v>35</v>
      </c>
      <c r="B38" s="1" t="s">
        <v>4</v>
      </c>
      <c r="C38" s="8">
        <v>7.5</v>
      </c>
      <c r="E38" s="2">
        <v>42</v>
      </c>
      <c r="F38" s="2">
        <v>75</v>
      </c>
      <c r="I38" s="2">
        <v>37</v>
      </c>
      <c r="J38" s="2" t="s">
        <v>39</v>
      </c>
      <c r="K38" s="2">
        <v>4.75</v>
      </c>
      <c r="M38" s="2">
        <v>55</v>
      </c>
      <c r="N38" s="2">
        <v>80</v>
      </c>
    </row>
    <row r="39" spans="1:14" x14ac:dyDescent="0.35">
      <c r="A39" s="3">
        <v>36</v>
      </c>
      <c r="B39" s="1" t="s">
        <v>15</v>
      </c>
      <c r="C39" s="8">
        <v>7.5</v>
      </c>
      <c r="E39" s="2">
        <v>71</v>
      </c>
      <c r="F39" s="2">
        <v>87</v>
      </c>
      <c r="I39" s="2">
        <v>38</v>
      </c>
      <c r="J39" s="2" t="s">
        <v>40</v>
      </c>
      <c r="K39" s="2">
        <v>9</v>
      </c>
      <c r="M39" s="2">
        <v>95</v>
      </c>
      <c r="N39" s="2">
        <v>84</v>
      </c>
    </row>
    <row r="40" spans="1:14" x14ac:dyDescent="0.35">
      <c r="A40" s="3">
        <v>37</v>
      </c>
      <c r="B40" s="1" t="s">
        <v>22</v>
      </c>
      <c r="C40" s="8">
        <v>7.5</v>
      </c>
      <c r="E40" s="2">
        <v>55</v>
      </c>
      <c r="F40" s="2">
        <v>80</v>
      </c>
      <c r="I40" s="2">
        <v>39</v>
      </c>
      <c r="J40" s="2" t="s">
        <v>41</v>
      </c>
      <c r="K40" s="2">
        <v>8</v>
      </c>
      <c r="M40" s="2">
        <v>94</v>
      </c>
      <c r="N40" s="2">
        <v>94</v>
      </c>
    </row>
    <row r="41" spans="1:14" x14ac:dyDescent="0.35">
      <c r="A41" s="3">
        <v>38</v>
      </c>
      <c r="B41" s="1" t="s">
        <v>53</v>
      </c>
      <c r="C41" s="8">
        <v>7.5</v>
      </c>
      <c r="E41" s="2">
        <v>95</v>
      </c>
      <c r="F41" s="2">
        <v>84</v>
      </c>
      <c r="I41" s="2">
        <v>40</v>
      </c>
      <c r="J41" s="2" t="s">
        <v>42</v>
      </c>
      <c r="K41" s="2">
        <v>9</v>
      </c>
      <c r="M41" s="2">
        <v>67</v>
      </c>
      <c r="N41" s="2">
        <v>66</v>
      </c>
    </row>
    <row r="42" spans="1:14" x14ac:dyDescent="0.35">
      <c r="A42" s="3">
        <v>39</v>
      </c>
      <c r="B42" s="1" t="s">
        <v>47</v>
      </c>
      <c r="C42" s="8">
        <v>7.5</v>
      </c>
      <c r="E42" s="2">
        <v>94</v>
      </c>
      <c r="F42" s="2">
        <v>94</v>
      </c>
      <c r="I42" s="2">
        <v>41</v>
      </c>
      <c r="J42" s="2" t="s">
        <v>43</v>
      </c>
      <c r="K42" s="2">
        <v>6.5</v>
      </c>
      <c r="M42" s="2">
        <v>15</v>
      </c>
      <c r="N42" s="2">
        <v>64</v>
      </c>
    </row>
    <row r="43" spans="1:14" x14ac:dyDescent="0.35">
      <c r="A43" s="3">
        <v>40</v>
      </c>
      <c r="B43" s="1" t="s">
        <v>8</v>
      </c>
      <c r="C43" s="8">
        <v>7.25</v>
      </c>
      <c r="E43" s="2">
        <v>67</v>
      </c>
      <c r="F43" s="2">
        <v>66</v>
      </c>
      <c r="I43" s="2">
        <v>42</v>
      </c>
      <c r="J43" s="2" t="s">
        <v>44</v>
      </c>
      <c r="K43" s="2">
        <v>8</v>
      </c>
      <c r="M43" s="2">
        <v>85</v>
      </c>
      <c r="N43" s="2">
        <v>79</v>
      </c>
    </row>
    <row r="44" spans="1:14" x14ac:dyDescent="0.35">
      <c r="A44" s="5">
        <v>41</v>
      </c>
      <c r="B44" s="1" t="s">
        <v>27</v>
      </c>
      <c r="C44" s="8">
        <v>7.25</v>
      </c>
      <c r="E44" s="2">
        <v>15</v>
      </c>
      <c r="F44" s="2">
        <v>64</v>
      </c>
      <c r="I44" s="2">
        <v>43</v>
      </c>
      <c r="J44" s="2" t="s">
        <v>45</v>
      </c>
      <c r="K44" s="2">
        <v>3</v>
      </c>
      <c r="M44" s="2">
        <v>44</v>
      </c>
      <c r="N44" s="2">
        <v>60</v>
      </c>
    </row>
    <row r="45" spans="1:14" x14ac:dyDescent="0.35">
      <c r="A45" s="5">
        <v>42</v>
      </c>
      <c r="B45" s="1" t="s">
        <v>31</v>
      </c>
      <c r="C45" s="8">
        <v>7.25</v>
      </c>
      <c r="E45" s="2">
        <v>85</v>
      </c>
      <c r="F45" s="2">
        <v>79</v>
      </c>
      <c r="I45" s="2">
        <v>44</v>
      </c>
      <c r="J45" s="2" t="s">
        <v>46</v>
      </c>
      <c r="K45" s="2">
        <v>8.5</v>
      </c>
      <c r="M45" s="2">
        <v>78</v>
      </c>
      <c r="N45" s="2">
        <v>60</v>
      </c>
    </row>
    <row r="46" spans="1:14" x14ac:dyDescent="0.35">
      <c r="A46" s="3">
        <v>43</v>
      </c>
      <c r="B46" s="1" t="s">
        <v>13</v>
      </c>
      <c r="C46" s="8">
        <v>7</v>
      </c>
      <c r="E46" s="2">
        <v>44</v>
      </c>
      <c r="F46" s="2">
        <v>60</v>
      </c>
      <c r="I46" s="2">
        <v>45</v>
      </c>
      <c r="J46" s="2" t="s">
        <v>53</v>
      </c>
      <c r="K46" s="2">
        <v>7.5</v>
      </c>
      <c r="M46" s="2">
        <v>50</v>
      </c>
      <c r="N46" s="2">
        <v>53</v>
      </c>
    </row>
    <row r="47" spans="1:14" x14ac:dyDescent="0.35">
      <c r="A47" s="3">
        <v>44</v>
      </c>
      <c r="B47" s="1" t="s">
        <v>23</v>
      </c>
      <c r="C47" s="8">
        <v>7</v>
      </c>
      <c r="E47" s="2">
        <v>78</v>
      </c>
      <c r="F47" s="2">
        <v>60</v>
      </c>
      <c r="I47" s="2">
        <v>46</v>
      </c>
      <c r="J47" s="2" t="s">
        <v>47</v>
      </c>
      <c r="K47" s="2">
        <v>7.5</v>
      </c>
      <c r="M47" s="2">
        <v>95</v>
      </c>
      <c r="N47" s="2">
        <v>94</v>
      </c>
    </row>
    <row r="48" spans="1:14" x14ac:dyDescent="0.35">
      <c r="A48" s="3">
        <v>45</v>
      </c>
      <c r="B48" s="1" t="s">
        <v>48</v>
      </c>
      <c r="C48" s="8">
        <v>7</v>
      </c>
      <c r="E48" s="2">
        <v>50</v>
      </c>
      <c r="F48" s="2">
        <v>53</v>
      </c>
      <c r="I48" s="2">
        <v>47</v>
      </c>
      <c r="J48" s="2" t="s">
        <v>48</v>
      </c>
      <c r="K48" s="2">
        <v>7</v>
      </c>
      <c r="M48" s="2">
        <v>91</v>
      </c>
      <c r="N48" s="2">
        <v>89</v>
      </c>
    </row>
    <row r="49" spans="1:14" x14ac:dyDescent="0.35">
      <c r="A49" s="3">
        <v>46</v>
      </c>
      <c r="B49" s="1" t="s">
        <v>54</v>
      </c>
      <c r="C49" s="8">
        <v>7</v>
      </c>
      <c r="E49" s="2">
        <v>95</v>
      </c>
      <c r="F49" s="2">
        <v>94</v>
      </c>
      <c r="I49" s="2">
        <v>48</v>
      </c>
      <c r="J49" s="2" t="s">
        <v>49</v>
      </c>
      <c r="K49" s="2">
        <v>6.75</v>
      </c>
      <c r="M49" s="2">
        <v>32</v>
      </c>
      <c r="N49" s="2">
        <v>63</v>
      </c>
    </row>
    <row r="50" spans="1:14" x14ac:dyDescent="0.35">
      <c r="A50" s="3">
        <v>47</v>
      </c>
      <c r="B50" s="1" t="s">
        <v>55</v>
      </c>
      <c r="C50" s="8">
        <v>7</v>
      </c>
      <c r="E50" s="2">
        <v>91</v>
      </c>
      <c r="F50" s="2">
        <v>89</v>
      </c>
      <c r="I50" s="2">
        <v>49</v>
      </c>
      <c r="J50" s="2" t="s">
        <v>50</v>
      </c>
      <c r="K50" s="2">
        <v>6</v>
      </c>
      <c r="M50" s="2">
        <v>95</v>
      </c>
      <c r="N50" s="2">
        <v>94</v>
      </c>
    </row>
    <row r="51" spans="1:14" x14ac:dyDescent="0.35">
      <c r="A51" s="3">
        <v>48</v>
      </c>
      <c r="B51" s="1" t="s">
        <v>32</v>
      </c>
      <c r="C51" s="8">
        <v>6.75</v>
      </c>
      <c r="E51" s="2">
        <v>32</v>
      </c>
      <c r="F51" s="2">
        <v>63</v>
      </c>
      <c r="I51" s="2">
        <v>50</v>
      </c>
      <c r="J51" s="2" t="s">
        <v>51</v>
      </c>
      <c r="K51" s="2">
        <v>9.75</v>
      </c>
      <c r="M51" s="2">
        <v>69</v>
      </c>
      <c r="N51" s="2">
        <v>75</v>
      </c>
    </row>
    <row r="52" spans="1:14" x14ac:dyDescent="0.35">
      <c r="A52" s="3">
        <v>49</v>
      </c>
      <c r="B52" s="1" t="s">
        <v>49</v>
      </c>
      <c r="C52" s="8">
        <v>6.75</v>
      </c>
      <c r="E52" s="2">
        <v>95</v>
      </c>
      <c r="F52" s="2">
        <v>94</v>
      </c>
      <c r="I52" s="2">
        <v>51</v>
      </c>
      <c r="J52" s="2" t="s">
        <v>54</v>
      </c>
      <c r="K52" s="2">
        <v>7</v>
      </c>
      <c r="M52" s="2">
        <v>66</v>
      </c>
      <c r="N52" s="2">
        <v>90</v>
      </c>
    </row>
    <row r="53" spans="1:14" x14ac:dyDescent="0.35">
      <c r="A53" s="5">
        <v>50</v>
      </c>
      <c r="B53" s="1" t="s">
        <v>65</v>
      </c>
      <c r="C53" s="8">
        <v>6.75</v>
      </c>
      <c r="E53" s="2">
        <v>69</v>
      </c>
      <c r="F53" s="2">
        <v>75</v>
      </c>
      <c r="I53" s="2">
        <v>52</v>
      </c>
      <c r="J53" s="2" t="s">
        <v>55</v>
      </c>
      <c r="K53" s="2">
        <v>7</v>
      </c>
      <c r="M53" s="2">
        <v>47</v>
      </c>
      <c r="N53" s="2">
        <v>57</v>
      </c>
    </row>
    <row r="54" spans="1:14" x14ac:dyDescent="0.35">
      <c r="A54" s="5">
        <v>51</v>
      </c>
      <c r="B54" s="1" t="s">
        <v>25</v>
      </c>
      <c r="C54" s="8">
        <v>6.5</v>
      </c>
      <c r="E54" s="2">
        <v>66</v>
      </c>
      <c r="F54" s="2">
        <v>90</v>
      </c>
      <c r="I54" s="2">
        <v>53</v>
      </c>
      <c r="J54" s="2" t="s">
        <v>57</v>
      </c>
      <c r="K54" s="2">
        <v>9.5</v>
      </c>
      <c r="M54" s="2">
        <v>80</v>
      </c>
      <c r="N54" s="2">
        <v>81</v>
      </c>
    </row>
    <row r="55" spans="1:14" x14ac:dyDescent="0.35">
      <c r="A55" s="3">
        <v>52</v>
      </c>
      <c r="B55" s="1" t="s">
        <v>43</v>
      </c>
      <c r="C55" s="8">
        <v>6.5</v>
      </c>
      <c r="E55" s="2">
        <v>47</v>
      </c>
      <c r="F55" s="2">
        <v>57</v>
      </c>
      <c r="I55" s="2">
        <v>54</v>
      </c>
      <c r="J55" s="2" t="s">
        <v>56</v>
      </c>
      <c r="K55" s="2">
        <v>4.5</v>
      </c>
      <c r="M55" s="2">
        <v>83</v>
      </c>
      <c r="N55" s="2">
        <v>63</v>
      </c>
    </row>
    <row r="56" spans="1:14" x14ac:dyDescent="0.35">
      <c r="A56" s="3">
        <v>53</v>
      </c>
      <c r="B56" s="1" t="s">
        <v>34</v>
      </c>
      <c r="C56" s="8">
        <v>6</v>
      </c>
      <c r="E56" s="2">
        <v>80</v>
      </c>
      <c r="F56" s="2">
        <v>81</v>
      </c>
      <c r="I56" s="2">
        <v>55</v>
      </c>
      <c r="J56" s="2" t="s">
        <v>59</v>
      </c>
      <c r="K56" s="2">
        <v>9</v>
      </c>
      <c r="M56" s="2">
        <v>80</v>
      </c>
      <c r="N56" s="2">
        <v>73</v>
      </c>
    </row>
    <row r="57" spans="1:14" x14ac:dyDescent="0.35">
      <c r="A57" s="3">
        <v>54</v>
      </c>
      <c r="B57" s="1" t="s">
        <v>33</v>
      </c>
      <c r="C57" s="8">
        <v>6</v>
      </c>
      <c r="E57" s="2">
        <v>83</v>
      </c>
      <c r="F57" s="2">
        <v>63</v>
      </c>
      <c r="I57" s="2">
        <v>56</v>
      </c>
      <c r="J57" s="2" t="s">
        <v>52</v>
      </c>
      <c r="K57" s="2">
        <v>5</v>
      </c>
      <c r="M57" s="2">
        <v>75</v>
      </c>
      <c r="N57" s="2">
        <v>75</v>
      </c>
    </row>
    <row r="58" spans="1:14" x14ac:dyDescent="0.35">
      <c r="A58" s="3">
        <v>55</v>
      </c>
      <c r="B58" s="1" t="s">
        <v>50</v>
      </c>
      <c r="C58" s="8">
        <v>6</v>
      </c>
      <c r="E58" s="2">
        <v>80</v>
      </c>
      <c r="F58" s="2">
        <v>73</v>
      </c>
      <c r="I58" s="2">
        <v>57</v>
      </c>
      <c r="J58" s="2" t="s">
        <v>60</v>
      </c>
      <c r="K58" s="2">
        <v>7.75</v>
      </c>
      <c r="M58" s="2">
        <v>91</v>
      </c>
      <c r="N58" s="2">
        <v>81</v>
      </c>
    </row>
    <row r="59" spans="1:14" x14ac:dyDescent="0.35">
      <c r="A59" s="3">
        <v>56</v>
      </c>
      <c r="B59" s="1" t="s">
        <v>28</v>
      </c>
      <c r="C59" s="8">
        <v>5.5</v>
      </c>
      <c r="E59" s="2">
        <v>75</v>
      </c>
      <c r="F59" s="2">
        <v>75</v>
      </c>
      <c r="I59" s="2">
        <v>58</v>
      </c>
      <c r="J59" s="2" t="s">
        <v>58</v>
      </c>
      <c r="K59" s="2">
        <v>8.75</v>
      </c>
      <c r="M59" s="2">
        <v>35</v>
      </c>
      <c r="N59" s="2">
        <v>96</v>
      </c>
    </row>
    <row r="60" spans="1:14" x14ac:dyDescent="0.35">
      <c r="A60" s="3">
        <v>57</v>
      </c>
      <c r="B60" s="7" t="s">
        <v>69</v>
      </c>
      <c r="C60" s="8">
        <v>5.5</v>
      </c>
      <c r="E60" s="2">
        <v>91</v>
      </c>
      <c r="F60" s="2">
        <v>81</v>
      </c>
      <c r="I60" s="3">
        <v>59</v>
      </c>
      <c r="J60" s="1" t="s">
        <v>65</v>
      </c>
      <c r="K60" s="8">
        <v>6.75</v>
      </c>
      <c r="L60" s="2">
        <f>O60/10</f>
        <v>0</v>
      </c>
      <c r="M60" s="2">
        <f>P60/10</f>
        <v>0</v>
      </c>
    </row>
    <row r="61" spans="1:14" x14ac:dyDescent="0.35">
      <c r="A61" s="3">
        <v>58</v>
      </c>
      <c r="B61" s="1" t="s">
        <v>73</v>
      </c>
      <c r="C61" s="8">
        <v>5.25</v>
      </c>
      <c r="E61" s="2">
        <v>35</v>
      </c>
      <c r="F61" s="2">
        <v>96</v>
      </c>
      <c r="I61" s="3">
        <v>60</v>
      </c>
      <c r="J61" s="1" t="s">
        <v>66</v>
      </c>
      <c r="K61" s="8">
        <v>8.25</v>
      </c>
      <c r="L61" s="2">
        <f t="shared" ref="L61:M68" si="0">O61/10</f>
        <v>0</v>
      </c>
      <c r="M61" s="2">
        <f t="shared" si="0"/>
        <v>0</v>
      </c>
    </row>
    <row r="62" spans="1:14" x14ac:dyDescent="0.35">
      <c r="A62" s="3">
        <v>59</v>
      </c>
      <c r="B62" s="1" t="s">
        <v>14</v>
      </c>
      <c r="C62" s="8">
        <v>5</v>
      </c>
      <c r="E62" s="2">
        <v>81</v>
      </c>
      <c r="F62" s="2">
        <v>86</v>
      </c>
      <c r="I62" s="3">
        <v>61</v>
      </c>
      <c r="J62" s="1" t="s">
        <v>73</v>
      </c>
      <c r="K62" s="8">
        <v>5.25</v>
      </c>
      <c r="L62" s="2">
        <f t="shared" si="0"/>
        <v>0</v>
      </c>
      <c r="M62" s="2">
        <f t="shared" si="0"/>
        <v>0</v>
      </c>
    </row>
    <row r="63" spans="1:14" x14ac:dyDescent="0.35">
      <c r="A63" s="3">
        <v>60</v>
      </c>
      <c r="B63" s="1" t="s">
        <v>52</v>
      </c>
      <c r="C63" s="8">
        <v>5</v>
      </c>
      <c r="E63" s="2">
        <v>94</v>
      </c>
      <c r="F63" s="2">
        <v>89</v>
      </c>
      <c r="I63" s="3">
        <v>62</v>
      </c>
      <c r="J63" s="7" t="s">
        <v>67</v>
      </c>
      <c r="K63" s="8">
        <v>9.75</v>
      </c>
      <c r="L63" s="2">
        <f t="shared" si="0"/>
        <v>0</v>
      </c>
      <c r="M63" s="2">
        <f t="shared" si="0"/>
        <v>0</v>
      </c>
    </row>
    <row r="64" spans="1:14" x14ac:dyDescent="0.35">
      <c r="A64" s="3">
        <v>61</v>
      </c>
      <c r="B64" s="7" t="s">
        <v>35</v>
      </c>
      <c r="C64" s="8">
        <v>4.75</v>
      </c>
      <c r="E64" s="2">
        <v>43</v>
      </c>
      <c r="F64" s="2">
        <v>50</v>
      </c>
      <c r="I64" s="3">
        <v>63</v>
      </c>
      <c r="J64" s="7" t="s">
        <v>68</v>
      </c>
      <c r="K64" s="8">
        <v>8</v>
      </c>
      <c r="L64" s="2">
        <f t="shared" si="0"/>
        <v>0</v>
      </c>
      <c r="M64" s="2">
        <f t="shared" si="0"/>
        <v>0</v>
      </c>
    </row>
    <row r="65" spans="1:13" x14ac:dyDescent="0.35">
      <c r="A65" s="3">
        <v>62</v>
      </c>
      <c r="B65" s="1" t="s">
        <v>39</v>
      </c>
      <c r="C65" s="8">
        <v>4.75</v>
      </c>
      <c r="E65" s="2">
        <v>91</v>
      </c>
      <c r="F65" s="2">
        <v>91</v>
      </c>
      <c r="I65" s="3">
        <v>64</v>
      </c>
      <c r="J65" s="7" t="s">
        <v>69</v>
      </c>
      <c r="K65" s="8">
        <v>5.5</v>
      </c>
      <c r="L65" s="2">
        <f t="shared" si="0"/>
        <v>0</v>
      </c>
      <c r="M65" s="2">
        <f t="shared" si="0"/>
        <v>0</v>
      </c>
    </row>
    <row r="66" spans="1:13" x14ac:dyDescent="0.35">
      <c r="A66" s="3">
        <v>63</v>
      </c>
      <c r="B66" s="1" t="s">
        <v>56</v>
      </c>
      <c r="C66" s="8">
        <v>4.5</v>
      </c>
      <c r="E66" s="2">
        <v>41</v>
      </c>
      <c r="F66" s="2">
        <v>69</v>
      </c>
      <c r="I66" s="3">
        <v>65</v>
      </c>
      <c r="J66" s="7" t="s">
        <v>74</v>
      </c>
      <c r="K66" s="1">
        <v>8.5</v>
      </c>
      <c r="L66" s="2">
        <f t="shared" si="0"/>
        <v>0</v>
      </c>
      <c r="M66" s="2">
        <f t="shared" si="0"/>
        <v>0</v>
      </c>
    </row>
    <row r="67" spans="1:13" x14ac:dyDescent="0.35">
      <c r="A67" s="3">
        <v>64</v>
      </c>
      <c r="B67" s="1" t="s">
        <v>16</v>
      </c>
      <c r="C67" s="8">
        <v>4</v>
      </c>
      <c r="E67" s="2">
        <v>28</v>
      </c>
      <c r="F67" s="2">
        <v>58</v>
      </c>
      <c r="I67" s="3">
        <v>66</v>
      </c>
      <c r="J67" s="7" t="s">
        <v>70</v>
      </c>
      <c r="K67" s="8">
        <v>8.5</v>
      </c>
      <c r="L67" s="2">
        <f t="shared" si="0"/>
        <v>0</v>
      </c>
      <c r="M67" s="2">
        <f t="shared" si="0"/>
        <v>0</v>
      </c>
    </row>
    <row r="68" spans="1:13" x14ac:dyDescent="0.35">
      <c r="A68" s="3">
        <v>65</v>
      </c>
      <c r="B68" s="1" t="s">
        <v>24</v>
      </c>
      <c r="C68" s="8">
        <v>4</v>
      </c>
      <c r="E68" s="2">
        <v>80</v>
      </c>
      <c r="F68" s="2">
        <v>83</v>
      </c>
      <c r="I68" s="3">
        <v>67</v>
      </c>
      <c r="J68" s="7" t="s">
        <v>71</v>
      </c>
      <c r="K68" s="8">
        <v>8.5</v>
      </c>
      <c r="L68" s="2">
        <f t="shared" si="0"/>
        <v>0</v>
      </c>
      <c r="M68" s="2">
        <f t="shared" si="0"/>
        <v>0</v>
      </c>
    </row>
    <row r="69" spans="1:13" x14ac:dyDescent="0.35">
      <c r="A69" s="11">
        <v>66</v>
      </c>
      <c r="B69" s="14" t="s">
        <v>5</v>
      </c>
      <c r="C69" s="15">
        <v>3.5</v>
      </c>
      <c r="D69" s="12"/>
      <c r="E69" s="13">
        <v>83</v>
      </c>
      <c r="F69" s="2">
        <v>91</v>
      </c>
      <c r="I69" s="3">
        <v>68</v>
      </c>
      <c r="J69" s="2" t="s">
        <v>75</v>
      </c>
      <c r="K69" s="9"/>
    </row>
    <row r="70" spans="1:13" x14ac:dyDescent="0.35">
      <c r="A70" s="11">
        <v>67</v>
      </c>
      <c r="B70" s="14" t="s">
        <v>45</v>
      </c>
      <c r="C70" s="15">
        <v>3</v>
      </c>
      <c r="D70" s="12"/>
      <c r="E70" s="13">
        <v>85</v>
      </c>
      <c r="F70" s="2">
        <v>84</v>
      </c>
      <c r="I70" s="3">
        <v>69</v>
      </c>
      <c r="J70" s="2" t="s">
        <v>76</v>
      </c>
      <c r="K70" s="9"/>
    </row>
    <row r="81" spans="2:6" x14ac:dyDescent="0.35">
      <c r="B81" s="7" t="s">
        <v>72</v>
      </c>
      <c r="C81" s="8">
        <f>AVERAGE(C2:C68)</f>
        <v>7.5485074626865671</v>
      </c>
      <c r="D81" s="8"/>
      <c r="E81" s="8">
        <f>AVERAGE(E2:E68)/10</f>
        <v>6.7173134328358213</v>
      </c>
      <c r="F81" s="8">
        <f>AVERAGE(F2:F68)/10</f>
        <v>7.4300000000000015</v>
      </c>
    </row>
  </sheetData>
  <sortState xmlns:xlrd2="http://schemas.microsoft.com/office/spreadsheetml/2017/richdata2" ref="A1:F71">
    <sortCondition descending="1" ref="C2:C71"/>
  </sortState>
  <conditionalFormatting sqref="B36:B37">
    <cfRule type="aboveAverage" priority="30"/>
  </conditionalFormatting>
  <conditionalFormatting sqref="B42:B62">
    <cfRule type="aboveAverage" priority="28"/>
  </conditionalFormatting>
  <conditionalFormatting sqref="B2:C28">
    <cfRule type="aboveAverage" priority="33"/>
  </conditionalFormatting>
  <conditionalFormatting sqref="C1:C68 D81:F81 C71:C104857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C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28">
    <cfRule type="top10" priority="36" rank="10"/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35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C38 B32:B37 B39:C41">
    <cfRule type="aboveAverage" priority="31"/>
  </conditionalFormatting>
  <conditionalFormatting sqref="C37:C43 C52:C58">
    <cfRule type="top10" priority="22" rank="10"/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20"/>
  </conditionalFormatting>
  <conditionalFormatting sqref="C37:C50 C62:C65 C52:C6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3:C48">
    <cfRule type="top10" priority="27" rank="10"/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25"/>
  </conditionalFormatting>
  <conditionalFormatting sqref="C43:C55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1 C66">
    <cfRule type="aboveAverage" priority="18"/>
  </conditionalFormatting>
  <conditionalFormatting sqref="C56:C60">
    <cfRule type="aboveAverage" priority="325"/>
  </conditionalFormatting>
  <conditionalFormatting sqref="C62:C68 C1:C60 D81:F81 C71:C104857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9:C7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9:E7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0:J62">
    <cfRule type="aboveAverage" priority="11"/>
  </conditionalFormatting>
  <conditionalFormatting sqref="K60">
    <cfRule type="aboveAverage" priority="12"/>
  </conditionalFormatting>
  <conditionalFormatting sqref="K60:K6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2:K65 K6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2:K68 K6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6">
    <cfRule type="aboveAverage" priority="9"/>
  </conditionalFormatting>
  <conditionalFormatting sqref="K69:K7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9:L7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0:M7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9:M7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CORRECT- BACKUP</vt:lpstr>
      <vt:lpstr>Rankings</vt:lpstr>
      <vt:lpstr>Analysis</vt:lpstr>
      <vt:lpstr>Workspace</vt:lpstr>
      <vt:lpstr>All Movies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</dc:creator>
  <cp:lastModifiedBy>Abby Burden</cp:lastModifiedBy>
  <cp:lastPrinted>2024-01-07T21:34:17Z</cp:lastPrinted>
  <dcterms:created xsi:type="dcterms:W3CDTF">2023-06-14T03:37:23Z</dcterms:created>
  <dcterms:modified xsi:type="dcterms:W3CDTF">2024-01-12T23:29:41Z</dcterms:modified>
</cp:coreProperties>
</file>